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eizo-dell\Desktop\"/>
    </mc:Choice>
  </mc:AlternateContent>
  <bookViews>
    <workbookView xWindow="-675" yWindow="165" windowWidth="20880" windowHeight="8505"/>
  </bookViews>
  <sheets>
    <sheet name="計算シート" sheetId="1" r:id="rId1"/>
    <sheet name="保険料・集計表" sheetId="4" r:id="rId2"/>
    <sheet name="保険料額表" sheetId="8" r:id="rId3"/>
    <sheet name="標準報酬額" sheetId="6" state="hidden" r:id="rId4"/>
    <sheet name="都道府県" sheetId="5" r:id="rId5"/>
  </sheets>
  <definedNames>
    <definedName name="_xlnm.Print_Area" localSheetId="2">保険料額表!$B$1:$O$94</definedName>
  </definedNames>
  <calcPr calcId="152511"/>
</workbook>
</file>

<file path=xl/calcChain.xml><?xml version="1.0" encoding="utf-8"?>
<calcChain xmlns="http://schemas.openxmlformats.org/spreadsheetml/2006/main">
  <c r="N7" i="8" l="1"/>
  <c r="N20" i="8" s="1"/>
  <c r="O20" i="8" s="1"/>
  <c r="J7" i="8"/>
  <c r="J14" i="8" s="1"/>
  <c r="K14" i="8" s="1"/>
  <c r="AI13" i="1"/>
  <c r="AI14" i="1"/>
  <c r="O14" i="1" s="1"/>
  <c r="J12" i="8"/>
  <c r="K12" i="8" s="1"/>
  <c r="J13" i="8"/>
  <c r="K13" i="8" s="1"/>
  <c r="J15" i="8"/>
  <c r="J16" i="8"/>
  <c r="K16" i="8" s="1"/>
  <c r="J17" i="8"/>
  <c r="J18" i="8"/>
  <c r="K18" i="8" s="1"/>
  <c r="J19" i="8"/>
  <c r="K19" i="8" s="1"/>
  <c r="J20" i="8"/>
  <c r="K20" i="8" s="1"/>
  <c r="J21" i="8"/>
  <c r="K21" i="8" s="1"/>
  <c r="J22" i="8"/>
  <c r="K22" i="8" s="1"/>
  <c r="J23" i="8"/>
  <c r="K23" i="8"/>
  <c r="J24" i="8"/>
  <c r="K24" i="8" s="1"/>
  <c r="N24" i="8"/>
  <c r="O24" i="8" s="1"/>
  <c r="J25" i="8"/>
  <c r="K25" i="8" s="1"/>
  <c r="J26" i="8"/>
  <c r="J27" i="8"/>
  <c r="K27" i="8" s="1"/>
  <c r="J28" i="8"/>
  <c r="K28" i="8" s="1"/>
  <c r="J29" i="8"/>
  <c r="K29" i="8" s="1"/>
  <c r="N29" i="8"/>
  <c r="O29" i="8" s="1"/>
  <c r="J30" i="8"/>
  <c r="K30" i="8" s="1"/>
  <c r="J31" i="8"/>
  <c r="K31" i="8" s="1"/>
  <c r="N31" i="8"/>
  <c r="O31" i="8" s="1"/>
  <c r="J32" i="8"/>
  <c r="K32" i="8" s="1"/>
  <c r="J33" i="8"/>
  <c r="K33" i="8" s="1"/>
  <c r="J34" i="8"/>
  <c r="K34" i="8" s="1"/>
  <c r="J35" i="8"/>
  <c r="K35" i="8" s="1"/>
  <c r="J36" i="8"/>
  <c r="K36" i="8" s="1"/>
  <c r="J37" i="8"/>
  <c r="K37" i="8" s="1"/>
  <c r="J38" i="8"/>
  <c r="K38" i="8" s="1"/>
  <c r="J39" i="8"/>
  <c r="K39" i="8" s="1"/>
  <c r="J40" i="8"/>
  <c r="K40" i="8" s="1"/>
  <c r="J41" i="8"/>
  <c r="J42" i="8"/>
  <c r="K42" i="8" s="1"/>
  <c r="N42" i="8"/>
  <c r="O42" i="8" s="1"/>
  <c r="J43" i="8"/>
  <c r="K43" i="8" s="1"/>
  <c r="J44" i="8"/>
  <c r="N44" i="8"/>
  <c r="O44" i="8" s="1"/>
  <c r="J45" i="8"/>
  <c r="K45" i="8" s="1"/>
  <c r="J46" i="8"/>
  <c r="K46" i="8" s="1"/>
  <c r="J47" i="8"/>
  <c r="K47" i="8" s="1"/>
  <c r="J48" i="8"/>
  <c r="K48" i="8" s="1"/>
  <c r="J49" i="8"/>
  <c r="K49" i="8" s="1"/>
  <c r="J50" i="8"/>
  <c r="K50" i="8" s="1"/>
  <c r="J51" i="8"/>
  <c r="K51" i="8" s="1"/>
  <c r="J52" i="8"/>
  <c r="K52" i="8" s="1"/>
  <c r="J53" i="8"/>
  <c r="K53" i="8" s="1"/>
  <c r="J54" i="8"/>
  <c r="K54" i="8" s="1"/>
  <c r="J55" i="8"/>
  <c r="K55" i="8" s="1"/>
  <c r="J56" i="8"/>
  <c r="K56" i="8" s="1"/>
  <c r="J57" i="8"/>
  <c r="K57" i="8" s="1"/>
  <c r="J58" i="8"/>
  <c r="K58" i="8"/>
  <c r="AF14" i="1"/>
  <c r="K14" i="1" s="1"/>
  <c r="AF15" i="1"/>
  <c r="K15" i="1" s="1"/>
  <c r="AF16" i="1"/>
  <c r="K16" i="1"/>
  <c r="AF17" i="1"/>
  <c r="K17" i="1"/>
  <c r="AC17" i="1"/>
  <c r="AS17" i="1" s="1"/>
  <c r="AF18" i="1"/>
  <c r="AF19" i="1"/>
  <c r="AF20" i="1"/>
  <c r="I20" i="1" s="1"/>
  <c r="AF21" i="1"/>
  <c r="I21" i="1" s="1"/>
  <c r="AF22" i="1"/>
  <c r="I22" i="1" s="1"/>
  <c r="AF23" i="1"/>
  <c r="AF24" i="1"/>
  <c r="I24" i="1" s="1"/>
  <c r="AF25" i="1"/>
  <c r="AF26" i="1"/>
  <c r="I26" i="1" s="1"/>
  <c r="AF27" i="1"/>
  <c r="AF28" i="1"/>
  <c r="AF29" i="1"/>
  <c r="I29" i="1" s="1"/>
  <c r="AF30" i="1"/>
  <c r="AF31" i="1"/>
  <c r="AF32" i="1"/>
  <c r="I32" i="1" s="1"/>
  <c r="AF33" i="1"/>
  <c r="I33" i="1" s="1"/>
  <c r="AF34" i="1"/>
  <c r="I34" i="1" s="1"/>
  <c r="AF35" i="1"/>
  <c r="AF36" i="1"/>
  <c r="AF37" i="1"/>
  <c r="AF38" i="1"/>
  <c r="AF39" i="1"/>
  <c r="AF40" i="1"/>
  <c r="AF41" i="1"/>
  <c r="I41" i="1" s="1"/>
  <c r="AF42" i="1"/>
  <c r="AF43" i="1"/>
  <c r="AF44" i="1"/>
  <c r="K44" i="1" s="1"/>
  <c r="AF45" i="1"/>
  <c r="K45" i="1" s="1"/>
  <c r="AF46" i="1"/>
  <c r="AF47" i="1"/>
  <c r="AF48" i="1"/>
  <c r="K48" i="1" s="1"/>
  <c r="AF49" i="1"/>
  <c r="AF50" i="1"/>
  <c r="K50" i="1" s="1"/>
  <c r="AF51" i="1"/>
  <c r="AF52" i="1"/>
  <c r="K52" i="1" s="1"/>
  <c r="AF53" i="1"/>
  <c r="AF54" i="1"/>
  <c r="K54" i="1" s="1"/>
  <c r="AF55" i="1"/>
  <c r="AF56" i="1"/>
  <c r="AF57" i="1"/>
  <c r="AF58" i="1"/>
  <c r="AF59" i="1"/>
  <c r="AF60" i="1"/>
  <c r="AF61" i="1"/>
  <c r="K61" i="1" s="1"/>
  <c r="AF13" i="1"/>
  <c r="K13" i="1" s="1"/>
  <c r="AC13" i="1"/>
  <c r="AF12" i="1"/>
  <c r="I12" i="1" s="1"/>
  <c r="AH61" i="1"/>
  <c r="AG61" i="1"/>
  <c r="AA61" i="1" s="1"/>
  <c r="AC61" i="1"/>
  <c r="AV61" i="1" s="1"/>
  <c r="AH60" i="1"/>
  <c r="AG60" i="1"/>
  <c r="AA60" i="1" s="1"/>
  <c r="AP60" i="1" s="1"/>
  <c r="K60" i="1"/>
  <c r="AC60" i="1"/>
  <c r="AU60" i="1" s="1"/>
  <c r="AH59" i="1"/>
  <c r="AG59" i="1"/>
  <c r="AA59" i="1" s="1"/>
  <c r="AO59" i="1" s="1"/>
  <c r="K59" i="1"/>
  <c r="AC59" i="1"/>
  <c r="AT59" i="1" s="1"/>
  <c r="AH58" i="1"/>
  <c r="AG58" i="1"/>
  <c r="AH57" i="1"/>
  <c r="AG57" i="1"/>
  <c r="AH56" i="1"/>
  <c r="AG56" i="1"/>
  <c r="AA56" i="1" s="1"/>
  <c r="K56" i="1"/>
  <c r="AC56" i="1"/>
  <c r="AT56" i="1" s="1"/>
  <c r="AH55" i="1"/>
  <c r="AG55" i="1"/>
  <c r="AA55" i="1" s="1"/>
  <c r="AQ55" i="1" s="1"/>
  <c r="K55" i="1"/>
  <c r="AC55" i="1"/>
  <c r="AU55" i="1" s="1"/>
  <c r="AH54" i="1"/>
  <c r="AG54" i="1"/>
  <c r="AA54" i="1" s="1"/>
  <c r="AC54" i="1"/>
  <c r="AH53" i="1"/>
  <c r="AG53" i="1"/>
  <c r="AA53" i="1" s="1"/>
  <c r="AR53" i="1" s="1"/>
  <c r="AH52" i="1"/>
  <c r="AC52" i="1" s="1"/>
  <c r="AG52" i="1"/>
  <c r="AA52" i="1" s="1"/>
  <c r="AR52" i="1" s="1"/>
  <c r="AV52" i="1"/>
  <c r="AH51" i="1"/>
  <c r="AC51" i="1" s="1"/>
  <c r="AG51" i="1"/>
  <c r="K51" i="1"/>
  <c r="AH50" i="1"/>
  <c r="AC50" i="1" s="1"/>
  <c r="AT50" i="1" s="1"/>
  <c r="AG50" i="1"/>
  <c r="AA50" i="1" s="1"/>
  <c r="AH49" i="1"/>
  <c r="AG49" i="1"/>
  <c r="AA49" i="1" s="1"/>
  <c r="AH48" i="1"/>
  <c r="AG48" i="1"/>
  <c r="AC48" i="1"/>
  <c r="AV48" i="1" s="1"/>
  <c r="AH47" i="1"/>
  <c r="AC47" i="1" s="1"/>
  <c r="AG47" i="1"/>
  <c r="K47" i="1"/>
  <c r="AH46" i="1"/>
  <c r="AG46" i="1"/>
  <c r="AA46" i="1" s="1"/>
  <c r="AH45" i="1"/>
  <c r="AG45" i="1"/>
  <c r="AA45" i="1" s="1"/>
  <c r="AC45" i="1"/>
  <c r="AV45" i="1" s="1"/>
  <c r="AH44" i="1"/>
  <c r="AG44" i="1"/>
  <c r="AA44" i="1" s="1"/>
  <c r="AC44" i="1"/>
  <c r="AV44" i="1" s="1"/>
  <c r="AH43" i="1"/>
  <c r="AC43" i="1" s="1"/>
  <c r="AG43" i="1"/>
  <c r="K43" i="1"/>
  <c r="I43" i="1"/>
  <c r="AH42" i="1"/>
  <c r="AG42" i="1"/>
  <c r="K42" i="1"/>
  <c r="AC42" i="1"/>
  <c r="AV42" i="1" s="1"/>
  <c r="AH41" i="1"/>
  <c r="AG41" i="1"/>
  <c r="K41" i="1"/>
  <c r="AC41" i="1"/>
  <c r="AU41" i="1" s="1"/>
  <c r="AH40" i="1"/>
  <c r="AG40" i="1"/>
  <c r="K40" i="1"/>
  <c r="AC40" i="1"/>
  <c r="AV40" i="1" s="1"/>
  <c r="I40" i="1"/>
  <c r="AH39" i="1"/>
  <c r="AG39" i="1"/>
  <c r="K39" i="1"/>
  <c r="AC39" i="1" s="1"/>
  <c r="AH38" i="1"/>
  <c r="AG38" i="1"/>
  <c r="AA38" i="1" s="1"/>
  <c r="AO38" i="1" s="1"/>
  <c r="K38" i="1"/>
  <c r="AC38" i="1" s="1"/>
  <c r="AS38" i="1" s="1"/>
  <c r="AH37" i="1"/>
  <c r="AG37" i="1"/>
  <c r="AA37" i="1" s="1"/>
  <c r="AQ37" i="1" s="1"/>
  <c r="K37" i="1"/>
  <c r="AC37" i="1" s="1"/>
  <c r="AT37" i="1" s="1"/>
  <c r="AH36" i="1"/>
  <c r="AG36" i="1"/>
  <c r="AA36" i="1" s="1"/>
  <c r="AQ36" i="1" s="1"/>
  <c r="K36" i="1"/>
  <c r="AC36" i="1" s="1"/>
  <c r="AT36" i="1" s="1"/>
  <c r="AH35" i="1"/>
  <c r="AG35" i="1"/>
  <c r="AA35" i="1" s="1"/>
  <c r="K35" i="1"/>
  <c r="AC35" i="1" s="1"/>
  <c r="AU35" i="1" s="1"/>
  <c r="AH34" i="1"/>
  <c r="AG34" i="1"/>
  <c r="K34" i="1"/>
  <c r="AC34" i="1" s="1"/>
  <c r="AH33" i="1"/>
  <c r="AG33" i="1"/>
  <c r="K33" i="1"/>
  <c r="AC33" i="1" s="1"/>
  <c r="AU33" i="1" s="1"/>
  <c r="AH32" i="1"/>
  <c r="AG32" i="1"/>
  <c r="AA32" i="1" s="1"/>
  <c r="K32" i="1"/>
  <c r="AC32" i="1" s="1"/>
  <c r="AV32" i="1" s="1"/>
  <c r="AH31" i="1"/>
  <c r="AG31" i="1"/>
  <c r="AA31" i="1" s="1"/>
  <c r="K31" i="1"/>
  <c r="AH30" i="1"/>
  <c r="AG30" i="1"/>
  <c r="K30" i="1"/>
  <c r="AH29" i="1"/>
  <c r="AC29" i="1" s="1"/>
  <c r="AT29" i="1" s="1"/>
  <c r="AG29" i="1"/>
  <c r="K29" i="1"/>
  <c r="AH28" i="1"/>
  <c r="AC28" i="1" s="1"/>
  <c r="AU28" i="1" s="1"/>
  <c r="AG28" i="1"/>
  <c r="AA28" i="1" s="1"/>
  <c r="AR28" i="1" s="1"/>
  <c r="K28" i="1"/>
  <c r="AH27" i="1"/>
  <c r="AG27" i="1"/>
  <c r="K27" i="1"/>
  <c r="AH26" i="1"/>
  <c r="AG26" i="1"/>
  <c r="AA26" i="1" s="1"/>
  <c r="AR26" i="1" s="1"/>
  <c r="K26" i="1"/>
  <c r="AH25" i="1"/>
  <c r="AC25" i="1" s="1"/>
  <c r="AT25" i="1" s="1"/>
  <c r="AG25" i="1"/>
  <c r="K25" i="1"/>
  <c r="AH24" i="1"/>
  <c r="AC24" i="1" s="1"/>
  <c r="AV24" i="1" s="1"/>
  <c r="AG24" i="1"/>
  <c r="AA24" i="1" s="1"/>
  <c r="AR24" i="1" s="1"/>
  <c r="K24" i="1"/>
  <c r="AH23" i="1"/>
  <c r="AG23" i="1"/>
  <c r="K23" i="1"/>
  <c r="AH22" i="1"/>
  <c r="AG22" i="1"/>
  <c r="K22" i="1"/>
  <c r="AH21" i="1"/>
  <c r="AC21" i="1" s="1"/>
  <c r="AV21" i="1" s="1"/>
  <c r="AG21" i="1"/>
  <c r="K21" i="1"/>
  <c r="AH20" i="1"/>
  <c r="AG20" i="1"/>
  <c r="K20" i="1"/>
  <c r="AH19" i="1"/>
  <c r="AG19" i="1"/>
  <c r="AA19" i="1" s="1"/>
  <c r="AQ19" i="1" s="1"/>
  <c r="K19" i="1"/>
  <c r="AC19" i="1" s="1"/>
  <c r="AV19" i="1" s="1"/>
  <c r="AH18" i="1"/>
  <c r="AG18" i="1"/>
  <c r="AA18" i="1" s="1"/>
  <c r="K18" i="1"/>
  <c r="AC18" i="1" s="1"/>
  <c r="AH17" i="1"/>
  <c r="AG17" i="1"/>
  <c r="AH16" i="1"/>
  <c r="AC16" i="1" s="1"/>
  <c r="AU16" i="1" s="1"/>
  <c r="AG16" i="1"/>
  <c r="AA16" i="1" s="1"/>
  <c r="AJ13" i="1"/>
  <c r="AJ14" i="1"/>
  <c r="AJ15" i="1"/>
  <c r="A13" i="1"/>
  <c r="A14" i="1" s="1"/>
  <c r="A15" i="1"/>
  <c r="A16" i="1" s="1"/>
  <c r="A17" i="1" s="1"/>
  <c r="A18" i="1" s="1"/>
  <c r="A19" i="1" s="1"/>
  <c r="A20" i="1"/>
  <c r="A21" i="1" s="1"/>
  <c r="A22" i="1" s="1"/>
  <c r="A23" i="1" s="1"/>
  <c r="A24" i="1" s="1"/>
  <c r="A25" i="1" s="1"/>
  <c r="A26" i="1" s="1"/>
  <c r="A27" i="1" s="1"/>
  <c r="A28" i="1" s="1"/>
  <c r="A29" i="1" s="1"/>
  <c r="A30" i="1" s="1"/>
  <c r="A31" i="1" s="1"/>
  <c r="A32" i="1" s="1"/>
  <c r="A33" i="1"/>
  <c r="A34" i="1" s="1"/>
  <c r="A35" i="1" s="1"/>
  <c r="A36" i="1" s="1"/>
  <c r="A37" i="1" s="1"/>
  <c r="A38" i="1" s="1"/>
  <c r="A39" i="1" s="1"/>
  <c r="A40" i="1" s="1"/>
  <c r="A41" i="1" s="1"/>
  <c r="A42" i="1" s="1"/>
  <c r="A43" i="1" s="1"/>
  <c r="A44" i="1" s="1"/>
  <c r="A45" i="1" s="1"/>
  <c r="A46" i="1" s="1"/>
  <c r="A47" i="1" s="1"/>
  <c r="A48" i="1"/>
  <c r="A49" i="1" s="1"/>
  <c r="A50" i="1" s="1"/>
  <c r="A51" i="1" s="1"/>
  <c r="A52" i="1" s="1"/>
  <c r="A53" i="1" s="1"/>
  <c r="A54" i="1" s="1"/>
  <c r="A55" i="1" s="1"/>
  <c r="A56" i="1" s="1"/>
  <c r="A57" i="1" s="1"/>
  <c r="A58" i="1" s="1"/>
  <c r="A59" i="1" s="1"/>
  <c r="A60" i="1" s="1"/>
  <c r="A61" i="1" s="1"/>
  <c r="AH15" i="1"/>
  <c r="AG15" i="1"/>
  <c r="AA15" i="1" s="1"/>
  <c r="AO15" i="1" s="1"/>
  <c r="AH14" i="1"/>
  <c r="AG14" i="1"/>
  <c r="AC14" i="1"/>
  <c r="AH13" i="1"/>
  <c r="AG13" i="1"/>
  <c r="AH12" i="1"/>
  <c r="AG12" i="1"/>
  <c r="C1" i="5"/>
  <c r="T3" i="1" s="1"/>
  <c r="Y23" i="1" s="1"/>
  <c r="AK23" i="1" s="1"/>
  <c r="B1" i="5"/>
  <c r="O3" i="1" s="1"/>
  <c r="E6" i="6"/>
  <c r="E5" i="6" s="1"/>
  <c r="E4" i="6" s="1"/>
  <c r="E3" i="6" s="1"/>
  <c r="E2" i="6" s="1"/>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s="1"/>
  <c r="E37" i="6"/>
  <c r="E38" i="6" s="1"/>
  <c r="E39" i="6" s="1"/>
  <c r="E40" i="6" s="1"/>
  <c r="E41" i="6" s="1"/>
  <c r="E42" i="6"/>
  <c r="E43" i="6" s="1"/>
  <c r="E44" i="6" s="1"/>
  <c r="E45" i="6"/>
  <c r="E46" i="6" s="1"/>
  <c r="E47" i="6" s="1"/>
  <c r="E48" i="6" s="1"/>
  <c r="I36" i="1"/>
  <c r="I45" i="1"/>
  <c r="I55" i="1"/>
  <c r="I52" i="1"/>
  <c r="I44" i="1"/>
  <c r="AP44" i="1"/>
  <c r="I50" i="1"/>
  <c r="I54" i="1"/>
  <c r="I30" i="1"/>
  <c r="AA34" i="1"/>
  <c r="AP34" i="1" s="1"/>
  <c r="AO34" i="1"/>
  <c r="I37" i="1"/>
  <c r="I38" i="1"/>
  <c r="AR38" i="1"/>
  <c r="AA41" i="1"/>
  <c r="AO41" i="1" s="1"/>
  <c r="I42" i="1"/>
  <c r="AA42" i="1"/>
  <c r="AR42" i="1" s="1"/>
  <c r="AA22" i="1"/>
  <c r="I23" i="1"/>
  <c r="AA23" i="1"/>
  <c r="AO23" i="1" s="1"/>
  <c r="I27" i="1"/>
  <c r="I28" i="1"/>
  <c r="I31" i="1"/>
  <c r="I47" i="1"/>
  <c r="I48" i="1"/>
  <c r="I56" i="1"/>
  <c r="I59" i="1"/>
  <c r="AQ59" i="1"/>
  <c r="I60" i="1"/>
  <c r="I35" i="1"/>
  <c r="I39" i="1"/>
  <c r="AA39" i="1"/>
  <c r="I25" i="1"/>
  <c r="AA25" i="1"/>
  <c r="I51" i="1"/>
  <c r="AA51" i="1"/>
  <c r="AA57" i="1"/>
  <c r="AO57" i="1" s="1"/>
  <c r="AR57" i="1"/>
  <c r="I61" i="1"/>
  <c r="AA21" i="1"/>
  <c r="I19" i="1"/>
  <c r="I18" i="1"/>
  <c r="AR16" i="1"/>
  <c r="AO26" i="1"/>
  <c r="AO36" i="1"/>
  <c r="AA40" i="1"/>
  <c r="AQ40" i="1" s="1"/>
  <c r="AR46" i="1"/>
  <c r="AA58" i="1"/>
  <c r="AA43" i="1"/>
  <c r="AR43" i="1" s="1"/>
  <c r="AA47" i="1"/>
  <c r="AA48" i="1"/>
  <c r="AR48" i="1" s="1"/>
  <c r="AQ48" i="1"/>
  <c r="AA30" i="1"/>
  <c r="AA27" i="1"/>
  <c r="AA29" i="1"/>
  <c r="AO29" i="1" s="1"/>
  <c r="AA33" i="1"/>
  <c r="AP19" i="1"/>
  <c r="AA20" i="1"/>
  <c r="I13" i="1"/>
  <c r="AA17" i="1"/>
  <c r="AO17" i="1" s="1"/>
  <c r="I14" i="1"/>
  <c r="AA13" i="1"/>
  <c r="AR13" i="1" s="1"/>
  <c r="AQ13" i="1"/>
  <c r="AQ49" i="1"/>
  <c r="AR49" i="1"/>
  <c r="AP37" i="1"/>
  <c r="AJ16" i="1"/>
  <c r="AJ17" i="1" s="1"/>
  <c r="AJ18" i="1" s="1"/>
  <c r="AJ19" i="1" s="1"/>
  <c r="AJ20" i="1" s="1"/>
  <c r="AJ21" i="1" s="1"/>
  <c r="AJ22" i="1" s="1"/>
  <c r="AJ23" i="1" s="1"/>
  <c r="AJ24" i="1" s="1"/>
  <c r="AJ25" i="1" s="1"/>
  <c r="AJ26" i="1" s="1"/>
  <c r="AJ27" i="1" s="1"/>
  <c r="AJ28" i="1" s="1"/>
  <c r="AJ29" i="1" s="1"/>
  <c r="AJ30" i="1" s="1"/>
  <c r="AJ31" i="1" s="1"/>
  <c r="AJ32" i="1" s="1"/>
  <c r="AJ33" i="1" s="1"/>
  <c r="AJ34" i="1" s="1"/>
  <c r="AJ35" i="1" s="1"/>
  <c r="AJ36" i="1" s="1"/>
  <c r="AJ37" i="1" s="1"/>
  <c r="AJ38" i="1" s="1"/>
  <c r="AJ39" i="1" s="1"/>
  <c r="AJ40" i="1" s="1"/>
  <c r="AJ41" i="1" s="1"/>
  <c r="AJ42" i="1" s="1"/>
  <c r="AJ43" i="1" s="1"/>
  <c r="AJ44" i="1" s="1"/>
  <c r="AJ45" i="1" s="1"/>
  <c r="AJ46" i="1" s="1"/>
  <c r="AJ47" i="1" s="1"/>
  <c r="AJ48" i="1" s="1"/>
  <c r="AJ49" i="1" s="1"/>
  <c r="AJ50" i="1" s="1"/>
  <c r="AJ51" i="1" s="1"/>
  <c r="AJ52" i="1" s="1"/>
  <c r="AJ53" i="1" s="1"/>
  <c r="AJ54" i="1" s="1"/>
  <c r="AJ55" i="1" s="1"/>
  <c r="AJ56" i="1" s="1"/>
  <c r="AJ57" i="1" s="1"/>
  <c r="AJ58" i="1" s="1"/>
  <c r="AJ59" i="1" s="1"/>
  <c r="AJ60" i="1" s="1"/>
  <c r="AJ61" i="1" s="1"/>
  <c r="AA14" i="1"/>
  <c r="AQ45" i="1"/>
  <c r="H7" i="8"/>
  <c r="H21" i="8" s="1"/>
  <c r="AQ27" i="1"/>
  <c r="AO43" i="1"/>
  <c r="AP46" i="1"/>
  <c r="AO46" i="1"/>
  <c r="AQ14" i="1"/>
  <c r="AO58" i="1"/>
  <c r="AP14" i="1"/>
  <c r="AQ46" i="1"/>
  <c r="H53" i="8"/>
  <c r="I53" i="8" s="1"/>
  <c r="H29" i="8"/>
  <c r="H37" i="8"/>
  <c r="I37" i="8" s="1"/>
  <c r="AP13" i="1"/>
  <c r="AO35" i="1"/>
  <c r="AP26" i="1"/>
  <c r="AR34" i="1"/>
  <c r="AQ34" i="1"/>
  <c r="K26" i="8"/>
  <c r="AS52" i="1"/>
  <c r="AO18" i="1"/>
  <c r="AC20" i="1"/>
  <c r="AP18" i="1"/>
  <c r="AP20" i="1"/>
  <c r="AS33" i="1"/>
  <c r="AT33" i="1"/>
  <c r="AV37" i="1"/>
  <c r="AS37" i="1"/>
  <c r="AT34" i="1"/>
  <c r="AS34" i="1"/>
  <c r="AT18" i="1"/>
  <c r="AV18" i="1"/>
  <c r="AU24" i="1"/>
  <c r="AU32" i="1"/>
  <c r="AS32" i="1"/>
  <c r="AT32" i="1"/>
  <c r="AV36" i="1"/>
  <c r="AS36" i="1"/>
  <c r="AU36" i="1"/>
  <c r="AU52" i="1"/>
  <c r="AR45" i="1"/>
  <c r="AO28" i="1"/>
  <c r="AS54" i="1"/>
  <c r="AR31" i="1"/>
  <c r="AQ57" i="1"/>
  <c r="AO42" i="1"/>
  <c r="AT52" i="1"/>
  <c r="AV54" i="1"/>
  <c r="AP47" i="1"/>
  <c r="AQ42" i="1"/>
  <c r="AP48" i="1"/>
  <c r="AP27" i="1"/>
  <c r="AP57" i="1"/>
  <c r="AP42" i="1"/>
  <c r="AO51" i="1"/>
  <c r="AQ25" i="1"/>
  <c r="AO52" i="1"/>
  <c r="AQ29" i="1"/>
  <c r="AO25" i="1"/>
  <c r="AP33" i="1"/>
  <c r="AP52" i="1"/>
  <c r="AO16" i="1"/>
  <c r="I16" i="1"/>
  <c r="AQ16" i="1"/>
  <c r="AP16" i="1"/>
  <c r="I17" i="1"/>
  <c r="AV16" i="1"/>
  <c r="AT16" i="1"/>
  <c r="AT28" i="1"/>
  <c r="AS47" i="1"/>
  <c r="AT47" i="1"/>
  <c r="AU40" i="1"/>
  <c r="AU48" i="1"/>
  <c r="AS48" i="1"/>
  <c r="AT48" i="1"/>
  <c r="AT55" i="1"/>
  <c r="AS55" i="1"/>
  <c r="AV59" i="1"/>
  <c r="AT19" i="1"/>
  <c r="AT45" i="1"/>
  <c r="AS56" i="1"/>
  <c r="AV56" i="1"/>
  <c r="AT60" i="1"/>
  <c r="AV50" i="1"/>
  <c r="AT61" i="1"/>
  <c r="AU61" i="1"/>
  <c r="AP38" i="1"/>
  <c r="AQ26" i="1"/>
  <c r="AO19" i="1"/>
  <c r="AR60" i="1"/>
  <c r="AQ38" i="1"/>
  <c r="AT43" i="1"/>
  <c r="AQ52" i="1"/>
  <c r="AP35" i="1"/>
  <c r="H54" i="8"/>
  <c r="I54" i="8" s="1"/>
  <c r="H45" i="8"/>
  <c r="AP61" i="1"/>
  <c r="AQ44" i="1"/>
  <c r="AR44" i="1"/>
  <c r="AO56" i="1"/>
  <c r="AR19" i="1"/>
  <c r="AR23" i="1"/>
  <c r="AO44" i="1"/>
  <c r="AT17" i="1"/>
  <c r="AU43" i="1"/>
  <c r="AT20" i="1"/>
  <c r="AC15" i="1"/>
  <c r="AT15" i="1" s="1"/>
  <c r="AV15" i="1"/>
  <c r="I15" i="1"/>
  <c r="AI15" i="1"/>
  <c r="AQ15" i="1"/>
  <c r="L54" i="8"/>
  <c r="M54" i="8" s="1"/>
  <c r="AS15" i="1"/>
  <c r="AU15" i="1"/>
  <c r="O13" i="1" l="1"/>
  <c r="U13" i="1" s="1"/>
  <c r="Y48" i="1"/>
  <c r="AL48" i="1" s="1"/>
  <c r="Y17" i="1"/>
  <c r="AL17" i="1" s="1"/>
  <c r="Y26" i="1"/>
  <c r="Y28" i="1"/>
  <c r="AM28" i="1" s="1"/>
  <c r="Y18" i="1"/>
  <c r="AM18" i="1" s="1"/>
  <c r="Y51" i="1"/>
  <c r="AL51" i="1" s="1"/>
  <c r="Y12" i="1"/>
  <c r="AM12" i="1" s="1"/>
  <c r="M12" i="1" s="1"/>
  <c r="S12" i="1" s="1"/>
  <c r="H50" i="8"/>
  <c r="I50" i="8" s="1"/>
  <c r="H38" i="8"/>
  <c r="I38" i="8" s="1"/>
  <c r="Y32" i="1"/>
  <c r="H19" i="8"/>
  <c r="I19" i="8" s="1"/>
  <c r="Y31" i="1"/>
  <c r="AM31" i="1" s="1"/>
  <c r="Y22" i="1"/>
  <c r="Y15" i="1"/>
  <c r="AN15" i="1" s="1"/>
  <c r="H56" i="8"/>
  <c r="I56" i="8" s="1"/>
  <c r="AM17" i="1"/>
  <c r="Y29" i="1"/>
  <c r="AK29" i="1" s="1"/>
  <c r="H23" i="8"/>
  <c r="I23" i="8" s="1"/>
  <c r="AM15" i="1"/>
  <c r="M15" i="1" s="1"/>
  <c r="S15" i="1" s="1"/>
  <c r="I45" i="8"/>
  <c r="L45" i="8"/>
  <c r="M45" i="8" s="1"/>
  <c r="L23" i="8"/>
  <c r="M23" i="8" s="1"/>
  <c r="H15" i="8"/>
  <c r="I15" i="8" s="1"/>
  <c r="H32" i="8"/>
  <c r="I32" i="8" s="1"/>
  <c r="H13" i="8"/>
  <c r="I13" i="8" s="1"/>
  <c r="H20" i="8"/>
  <c r="I20" i="8" s="1"/>
  <c r="H46" i="8"/>
  <c r="I46" i="8" s="1"/>
  <c r="H12" i="8"/>
  <c r="I12" i="8" s="1"/>
  <c r="H22" i="8"/>
  <c r="I22" i="8" s="1"/>
  <c r="H35" i="8"/>
  <c r="H36" i="8"/>
  <c r="I36" i="8" s="1"/>
  <c r="H44" i="8"/>
  <c r="I44" i="8" s="1"/>
  <c r="H26" i="8"/>
  <c r="I26" i="8" s="1"/>
  <c r="L7" i="8"/>
  <c r="H30" i="8"/>
  <c r="I30" i="8" s="1"/>
  <c r="H52" i="8"/>
  <c r="H57" i="8"/>
  <c r="H43" i="8"/>
  <c r="H39" i="8"/>
  <c r="I39" i="8" s="1"/>
  <c r="H40" i="8"/>
  <c r="L40" i="8" s="1"/>
  <c r="M40" i="8" s="1"/>
  <c r="H28" i="8"/>
  <c r="I28" i="8" s="1"/>
  <c r="H41" i="8"/>
  <c r="I41" i="8" s="1"/>
  <c r="H33" i="8"/>
  <c r="H14" i="8"/>
  <c r="I14" i="8" s="1"/>
  <c r="H47" i="8"/>
  <c r="H55" i="8"/>
  <c r="H34" i="8"/>
  <c r="I34" i="8" s="1"/>
  <c r="H48" i="8"/>
  <c r="H31" i="8"/>
  <c r="L31" i="8" s="1"/>
  <c r="M31" i="8" s="1"/>
  <c r="H58" i="8"/>
  <c r="L58" i="8" s="1"/>
  <c r="M58" i="8" s="1"/>
  <c r="H24" i="8"/>
  <c r="L24" i="8" s="1"/>
  <c r="M24" i="8" s="1"/>
  <c r="H25" i="8"/>
  <c r="L25" i="8" s="1"/>
  <c r="M25" i="8" s="1"/>
  <c r="H16" i="8"/>
  <c r="H17" i="8"/>
  <c r="I17" i="8" s="1"/>
  <c r="H18" i="8"/>
  <c r="I18" i="8" s="1"/>
  <c r="H51" i="8"/>
  <c r="H49" i="8"/>
  <c r="H27" i="8"/>
  <c r="I27" i="8" s="1"/>
  <c r="H42" i="8"/>
  <c r="L42" i="8" s="1"/>
  <c r="M42" i="8" s="1"/>
  <c r="AN12" i="1"/>
  <c r="AL12" i="1"/>
  <c r="K12" i="1"/>
  <c r="AC12" i="1" s="1"/>
  <c r="AA12" i="1"/>
  <c r="AO12" i="1" s="1"/>
  <c r="AS42" i="1"/>
  <c r="AT41" i="1"/>
  <c r="AU19" i="1"/>
  <c r="AT40" i="1"/>
  <c r="AU17" i="1"/>
  <c r="AS44" i="1"/>
  <c r="N40" i="8"/>
  <c r="O40" i="8" s="1"/>
  <c r="N38" i="8"/>
  <c r="O38" i="8" s="1"/>
  <c r="N33" i="8"/>
  <c r="O33" i="8" s="1"/>
  <c r="N26" i="8"/>
  <c r="O26" i="8" s="1"/>
  <c r="N19" i="8"/>
  <c r="O19" i="8" s="1"/>
  <c r="N17" i="8"/>
  <c r="O17" i="8" s="1"/>
  <c r="AS61" i="1"/>
  <c r="AV60" i="1"/>
  <c r="AU56" i="1"/>
  <c r="AT21" i="1"/>
  <c r="AS59" i="1"/>
  <c r="AV55" i="1"/>
  <c r="AV29" i="1"/>
  <c r="AS28" i="1"/>
  <c r="AV17" i="1"/>
  <c r="N45" i="8"/>
  <c r="O45" i="8" s="1"/>
  <c r="N43" i="8"/>
  <c r="O43" i="8" s="1"/>
  <c r="N41" i="8"/>
  <c r="O41" i="8" s="1"/>
  <c r="N35" i="8"/>
  <c r="O35" i="8" s="1"/>
  <c r="N30" i="8"/>
  <c r="O30" i="8" s="1"/>
  <c r="N28" i="8"/>
  <c r="O28" i="8" s="1"/>
  <c r="N23" i="8"/>
  <c r="O23" i="8" s="1"/>
  <c r="N21" i="8"/>
  <c r="O21" i="8" s="1"/>
  <c r="AU50" i="1"/>
  <c r="AS60" i="1"/>
  <c r="AU21" i="1"/>
  <c r="AU59" i="1"/>
  <c r="AV28" i="1"/>
  <c r="AS16" i="1"/>
  <c r="AU37" i="1"/>
  <c r="AV33" i="1"/>
  <c r="N39" i="8"/>
  <c r="O39" i="8" s="1"/>
  <c r="N37" i="8"/>
  <c r="O37" i="8" s="1"/>
  <c r="N18" i="8"/>
  <c r="O18" i="8" s="1"/>
  <c r="N16" i="8"/>
  <c r="O16" i="8" s="1"/>
  <c r="K17" i="8"/>
  <c r="AR15" i="1"/>
  <c r="AQ60" i="1"/>
  <c r="AO60" i="1"/>
  <c r="AP43" i="1"/>
  <c r="AP41" i="1"/>
  <c r="AR29" i="1"/>
  <c r="AR37" i="1"/>
  <c r="AP36" i="1"/>
  <c r="AO48" i="1"/>
  <c r="AP29" i="1"/>
  <c r="AQ43" i="1"/>
  <c r="AP15" i="1"/>
  <c r="AQ17" i="1"/>
  <c r="AP17" i="1"/>
  <c r="AA62" i="1"/>
  <c r="AR17" i="1"/>
  <c r="AO37" i="1"/>
  <c r="N36" i="8"/>
  <c r="O36" i="8" s="1"/>
  <c r="N34" i="8"/>
  <c r="O34" i="8" s="1"/>
  <c r="N32" i="8"/>
  <c r="O32" i="8" s="1"/>
  <c r="N27" i="8"/>
  <c r="O27" i="8" s="1"/>
  <c r="N25" i="8"/>
  <c r="O25" i="8" s="1"/>
  <c r="N22" i="8"/>
  <c r="O22" i="8" s="1"/>
  <c r="L38" i="8"/>
  <c r="M38" i="8" s="1"/>
  <c r="L27" i="8"/>
  <c r="M27" i="8" s="1"/>
  <c r="L39" i="8"/>
  <c r="M39" i="8" s="1"/>
  <c r="L32" i="8"/>
  <c r="M32" i="8" s="1"/>
  <c r="L48" i="8"/>
  <c r="M48" i="8" s="1"/>
  <c r="K41" i="8"/>
  <c r="L36" i="8"/>
  <c r="M36" i="8" s="1"/>
  <c r="K44" i="8"/>
  <c r="L53" i="8"/>
  <c r="M53" i="8" s="1"/>
  <c r="I21" i="8"/>
  <c r="L21" i="8"/>
  <c r="M21" i="8" s="1"/>
  <c r="AQ47" i="1"/>
  <c r="AR47" i="1"/>
  <c r="AO47" i="1"/>
  <c r="AV14" i="1"/>
  <c r="AT14" i="1"/>
  <c r="AU51" i="1"/>
  <c r="AS51" i="1"/>
  <c r="AV51" i="1"/>
  <c r="AT51" i="1"/>
  <c r="AQ54" i="1"/>
  <c r="AO54" i="1"/>
  <c r="AR54" i="1"/>
  <c r="AP54" i="1"/>
  <c r="AP55" i="1"/>
  <c r="AO55" i="1"/>
  <c r="AR56" i="1"/>
  <c r="AQ56" i="1"/>
  <c r="AP56" i="1"/>
  <c r="AO61" i="1"/>
  <c r="AQ61" i="1"/>
  <c r="AU13" i="1"/>
  <c r="Q13" i="1" s="1"/>
  <c r="W13" i="1" s="1"/>
  <c r="AT13" i="1"/>
  <c r="AS13" i="1"/>
  <c r="O15" i="1"/>
  <c r="U15" i="1" s="1"/>
  <c r="I31" i="8"/>
  <c r="AL23" i="1"/>
  <c r="AQ30" i="1"/>
  <c r="AO30" i="1"/>
  <c r="AR30" i="1"/>
  <c r="AI16" i="1"/>
  <c r="Q15" i="1"/>
  <c r="W15" i="1" s="1"/>
  <c r="I48" i="8"/>
  <c r="AR55" i="1"/>
  <c r="AU14" i="1"/>
  <c r="Q14" i="1" s="1"/>
  <c r="W14" i="1" s="1"/>
  <c r="AR33" i="1"/>
  <c r="AO33" i="1"/>
  <c r="AQ33" i="1"/>
  <c r="AP40" i="1"/>
  <c r="AR40" i="1"/>
  <c r="AO40" i="1"/>
  <c r="AK18" i="1"/>
  <c r="AR39" i="1"/>
  <c r="AP39" i="1"/>
  <c r="AQ39" i="1"/>
  <c r="AO39" i="1"/>
  <c r="AV47" i="1"/>
  <c r="AU47" i="1"/>
  <c r="AM23" i="1"/>
  <c r="AN23" i="1"/>
  <c r="AR12" i="1"/>
  <c r="AR50" i="1"/>
  <c r="AO50" i="1"/>
  <c r="AP50" i="1"/>
  <c r="AQ50" i="1"/>
  <c r="K15" i="8"/>
  <c r="L15" i="8"/>
  <c r="M15" i="8" s="1"/>
  <c r="L30" i="8"/>
  <c r="M30" i="8" s="1"/>
  <c r="I58" i="8"/>
  <c r="AR61" i="1"/>
  <c r="AV13" i="1"/>
  <c r="AP30" i="1"/>
  <c r="AS14" i="1"/>
  <c r="AS43" i="1"/>
  <c r="AV43" i="1"/>
  <c r="AR14" i="1"/>
  <c r="AO14" i="1"/>
  <c r="AR20" i="1"/>
  <c r="AO20" i="1"/>
  <c r="AV25" i="1"/>
  <c r="AS25" i="1"/>
  <c r="AU42" i="1"/>
  <c r="AU45" i="1"/>
  <c r="AS41" i="1"/>
  <c r="AS29" i="1"/>
  <c r="AO13" i="1"/>
  <c r="AU25" i="1"/>
  <c r="AU20" i="1"/>
  <c r="AS20" i="1"/>
  <c r="AK48" i="1"/>
  <c r="AM48" i="1"/>
  <c r="AQ53" i="1"/>
  <c r="I29" i="8"/>
  <c r="L29" i="8"/>
  <c r="M29" i="8" s="1"/>
  <c r="AR27" i="1"/>
  <c r="AO27" i="1"/>
  <c r="AR25" i="1"/>
  <c r="AP25" i="1"/>
  <c r="AP22" i="1"/>
  <c r="AQ22" i="1"/>
  <c r="AO22" i="1"/>
  <c r="AR22" i="1"/>
  <c r="AR41" i="1"/>
  <c r="AQ41" i="1"/>
  <c r="AS18" i="1"/>
  <c r="AU18" i="1"/>
  <c r="AT24" i="1"/>
  <c r="AS24" i="1"/>
  <c r="AQ31" i="1"/>
  <c r="AO31" i="1"/>
  <c r="AP31" i="1"/>
  <c r="AV34" i="1"/>
  <c r="AU34" i="1"/>
  <c r="AQ35" i="1"/>
  <c r="AR35" i="1"/>
  <c r="AT38" i="1"/>
  <c r="AU38" i="1"/>
  <c r="AV38" i="1"/>
  <c r="AT44" i="1"/>
  <c r="AU44" i="1"/>
  <c r="AP45" i="1"/>
  <c r="AO45" i="1"/>
  <c r="AO49" i="1"/>
  <c r="AP49" i="1"/>
  <c r="AM29" i="1"/>
  <c r="AN29" i="1"/>
  <c r="AL29" i="1"/>
  <c r="AO24" i="1"/>
  <c r="AP24" i="1"/>
  <c r="AQ24" i="1"/>
  <c r="AO32" i="1"/>
  <c r="AQ32" i="1"/>
  <c r="AR32" i="1"/>
  <c r="AV35" i="1"/>
  <c r="AT35" i="1"/>
  <c r="AS35" i="1"/>
  <c r="AV39" i="1"/>
  <c r="AS39" i="1"/>
  <c r="AU39" i="1"/>
  <c r="U14" i="1"/>
  <c r="AP32" i="1"/>
  <c r="AP28" i="1"/>
  <c r="AO53" i="1"/>
  <c r="AS50" i="1"/>
  <c r="AT42" i="1"/>
  <c r="AS45" i="1"/>
  <c r="AV41" i="1"/>
  <c r="AS21" i="1"/>
  <c r="AS19" i="1"/>
  <c r="AS40" i="1"/>
  <c r="AU29" i="1"/>
  <c r="AP53" i="1"/>
  <c r="AR36" i="1"/>
  <c r="AV20" i="1"/>
  <c r="AQ28" i="1"/>
  <c r="AN48" i="1"/>
  <c r="AT39" i="1"/>
  <c r="AQ20" i="1"/>
  <c r="AR58" i="1"/>
  <c r="AP58" i="1"/>
  <c r="AQ58" i="1"/>
  <c r="AP21" i="1"/>
  <c r="AQ21" i="1"/>
  <c r="AO21" i="1"/>
  <c r="AR21" i="1"/>
  <c r="AP51" i="1"/>
  <c r="AR51" i="1"/>
  <c r="AQ51" i="1"/>
  <c r="AP23" i="1"/>
  <c r="AQ23" i="1"/>
  <c r="AL22" i="1"/>
  <c r="AK22" i="1"/>
  <c r="Y36" i="1"/>
  <c r="Y44" i="1"/>
  <c r="Y37" i="1"/>
  <c r="Y25" i="1"/>
  <c r="Y55" i="1"/>
  <c r="Y24" i="1"/>
  <c r="Y47" i="1"/>
  <c r="Y21" i="1"/>
  <c r="Y19" i="1"/>
  <c r="Y13" i="1"/>
  <c r="Y14" i="1"/>
  <c r="Y60" i="1"/>
  <c r="Y43" i="1"/>
  <c r="Y27" i="1"/>
  <c r="Y41" i="1"/>
  <c r="Y54" i="1"/>
  <c r="Y50" i="1"/>
  <c r="Y20" i="1"/>
  <c r="Y39" i="1"/>
  <c r="Y45" i="1"/>
  <c r="Y56" i="1"/>
  <c r="Y42" i="1"/>
  <c r="Y30" i="1"/>
  <c r="Y59" i="1"/>
  <c r="Y35" i="1"/>
  <c r="Y61" i="1"/>
  <c r="Y40" i="1"/>
  <c r="Y16" i="1"/>
  <c r="Y52" i="1"/>
  <c r="Y33" i="1"/>
  <c r="Y38" i="1"/>
  <c r="Y34" i="1"/>
  <c r="AQ18" i="1"/>
  <c r="AR18" i="1"/>
  <c r="AC23" i="1"/>
  <c r="AC27" i="1"/>
  <c r="AC31" i="1"/>
  <c r="AC53" i="1"/>
  <c r="AP59" i="1"/>
  <c r="AR59" i="1"/>
  <c r="I58" i="1"/>
  <c r="Y58" i="1" s="1"/>
  <c r="K58" i="1"/>
  <c r="AC58" i="1" s="1"/>
  <c r="K46" i="1"/>
  <c r="AC46" i="1" s="1"/>
  <c r="I46" i="1"/>
  <c r="Y46" i="1" s="1"/>
  <c r="L37" i="8"/>
  <c r="M37" i="8" s="1"/>
  <c r="AU54" i="1"/>
  <c r="AT54" i="1"/>
  <c r="I57" i="1"/>
  <c r="Y57" i="1" s="1"/>
  <c r="K57" i="1"/>
  <c r="AC57" i="1" s="1"/>
  <c r="I53" i="1"/>
  <c r="Y53" i="1" s="1"/>
  <c r="K53" i="1"/>
  <c r="K49" i="1"/>
  <c r="AC49" i="1" s="1"/>
  <c r="I49" i="1"/>
  <c r="Y49" i="1" s="1"/>
  <c r="AC22" i="1"/>
  <c r="AC26" i="1"/>
  <c r="AC30" i="1"/>
  <c r="AL28" i="1" l="1"/>
  <c r="AK28" i="1"/>
  <c r="AK12" i="1"/>
  <c r="AN51" i="1"/>
  <c r="AK51" i="1"/>
  <c r="AN17" i="1"/>
  <c r="AM51" i="1"/>
  <c r="AK17" i="1"/>
  <c r="I42" i="8"/>
  <c r="AN18" i="1"/>
  <c r="I25" i="8"/>
  <c r="L18" i="8"/>
  <c r="M18" i="8" s="1"/>
  <c r="L20" i="8"/>
  <c r="M20" i="8" s="1"/>
  <c r="AN28" i="1"/>
  <c r="I24" i="8"/>
  <c r="L56" i="8"/>
  <c r="M56" i="8" s="1"/>
  <c r="L41" i="8"/>
  <c r="M41" i="8" s="1"/>
  <c r="AL31" i="1"/>
  <c r="AN31" i="1"/>
  <c r="AK31" i="1"/>
  <c r="L50" i="8"/>
  <c r="M50" i="8" s="1"/>
  <c r="AK15" i="1"/>
  <c r="AL15" i="1"/>
  <c r="AK32" i="1"/>
  <c r="AL32" i="1"/>
  <c r="AM32" i="1"/>
  <c r="AN32" i="1"/>
  <c r="AL18" i="1"/>
  <c r="L34" i="8"/>
  <c r="M34" i="8" s="1"/>
  <c r="L19" i="8"/>
  <c r="M19" i="8" s="1"/>
  <c r="L17" i="8"/>
  <c r="M17" i="8" s="1"/>
  <c r="AN22" i="1"/>
  <c r="AM22" i="1"/>
  <c r="AK26" i="1"/>
  <c r="AL26" i="1"/>
  <c r="AM26" i="1"/>
  <c r="AN26" i="1"/>
  <c r="I49" i="8"/>
  <c r="L49" i="8"/>
  <c r="M49" i="8" s="1"/>
  <c r="L16" i="8"/>
  <c r="M16" i="8" s="1"/>
  <c r="I16" i="8"/>
  <c r="L47" i="8"/>
  <c r="M47" i="8" s="1"/>
  <c r="I47" i="8"/>
  <c r="L57" i="8"/>
  <c r="M57" i="8" s="1"/>
  <c r="I57" i="8"/>
  <c r="L22" i="8"/>
  <c r="M22" i="8" s="1"/>
  <c r="L13" i="8"/>
  <c r="M13" i="8" s="1"/>
  <c r="L26" i="8"/>
  <c r="M26" i="8" s="1"/>
  <c r="L51" i="8"/>
  <c r="M51" i="8" s="1"/>
  <c r="I51" i="8"/>
  <c r="L52" i="8"/>
  <c r="M52" i="8" s="1"/>
  <c r="I52" i="8"/>
  <c r="L14" i="8"/>
  <c r="M14" i="8" s="1"/>
  <c r="I40" i="8"/>
  <c r="L44" i="8"/>
  <c r="M44" i="8" s="1"/>
  <c r="I33" i="8"/>
  <c r="L33" i="8"/>
  <c r="M33" i="8" s="1"/>
  <c r="L12" i="8"/>
  <c r="M12" i="8" s="1"/>
  <c r="L28" i="8"/>
  <c r="M28" i="8" s="1"/>
  <c r="L46" i="8"/>
  <c r="M46" i="8" s="1"/>
  <c r="L55" i="8"/>
  <c r="M55" i="8" s="1"/>
  <c r="I55" i="8"/>
  <c r="I43" i="8"/>
  <c r="L43" i="8"/>
  <c r="M43" i="8" s="1"/>
  <c r="L35" i="8"/>
  <c r="M35" i="8" s="1"/>
  <c r="I35" i="8"/>
  <c r="AQ12" i="1"/>
  <c r="O12" i="1" s="1"/>
  <c r="U12" i="1" s="1"/>
  <c r="AP12" i="1"/>
  <c r="AS12" i="1"/>
  <c r="AV12" i="1"/>
  <c r="AT12" i="1"/>
  <c r="AU12" i="1"/>
  <c r="Q12" i="1" s="1"/>
  <c r="W12" i="1" s="1"/>
  <c r="AC62" i="1"/>
  <c r="AM53" i="1"/>
  <c r="AL53" i="1"/>
  <c r="AN53" i="1"/>
  <c r="AK53" i="1"/>
  <c r="AV46" i="1"/>
  <c r="AT46" i="1"/>
  <c r="AU46" i="1"/>
  <c r="AS46" i="1"/>
  <c r="AK49" i="1"/>
  <c r="AN49" i="1"/>
  <c r="AM49" i="1"/>
  <c r="AL49" i="1"/>
  <c r="AU58" i="1"/>
  <c r="AS58" i="1"/>
  <c r="AV58" i="1"/>
  <c r="AT58" i="1"/>
  <c r="AM40" i="1"/>
  <c r="AL40" i="1"/>
  <c r="AK40" i="1"/>
  <c r="AN40" i="1"/>
  <c r="AM45" i="1"/>
  <c r="AN45" i="1"/>
  <c r="AL45" i="1"/>
  <c r="AK45" i="1"/>
  <c r="AK60" i="1"/>
  <c r="AL60" i="1"/>
  <c r="AN60" i="1"/>
  <c r="AM60" i="1"/>
  <c r="AK25" i="1"/>
  <c r="AL25" i="1"/>
  <c r="AN25" i="1"/>
  <c r="AM25" i="1"/>
  <c r="AT30" i="1"/>
  <c r="AS30" i="1"/>
  <c r="AV30" i="1"/>
  <c r="AU30" i="1"/>
  <c r="AN57" i="1"/>
  <c r="AK57" i="1"/>
  <c r="AM57" i="1"/>
  <c r="AL57" i="1"/>
  <c r="AN58" i="1"/>
  <c r="AM58" i="1"/>
  <c r="AL58" i="1"/>
  <c r="AK58" i="1"/>
  <c r="AL30" i="1"/>
  <c r="AK30" i="1"/>
  <c r="AM30" i="1"/>
  <c r="AN30" i="1"/>
  <c r="AN41" i="1"/>
  <c r="AM41" i="1"/>
  <c r="AL41" i="1"/>
  <c r="AK41" i="1"/>
  <c r="AN47" i="1"/>
  <c r="AL47" i="1"/>
  <c r="AK47" i="1"/>
  <c r="AM47" i="1"/>
  <c r="AU26" i="1"/>
  <c r="AV26" i="1"/>
  <c r="AS26" i="1"/>
  <c r="AT26" i="1"/>
  <c r="AK46" i="1"/>
  <c r="AN46" i="1"/>
  <c r="AL46" i="1"/>
  <c r="AM46" i="1"/>
  <c r="AT27" i="1"/>
  <c r="AU27" i="1"/>
  <c r="AV27" i="1"/>
  <c r="AS27" i="1"/>
  <c r="AM34" i="1"/>
  <c r="AL34" i="1"/>
  <c r="AN34" i="1"/>
  <c r="AK34" i="1"/>
  <c r="AN52" i="1"/>
  <c r="AM52" i="1"/>
  <c r="AL52" i="1"/>
  <c r="AK52" i="1"/>
  <c r="AM42" i="1"/>
  <c r="AK42" i="1"/>
  <c r="AN42" i="1"/>
  <c r="AL42" i="1"/>
  <c r="AN20" i="1"/>
  <c r="AK20" i="1"/>
  <c r="AM20" i="1"/>
  <c r="AL20" i="1"/>
  <c r="AN27" i="1"/>
  <c r="AL27" i="1"/>
  <c r="AM27" i="1"/>
  <c r="AK27" i="1"/>
  <c r="AK13" i="1"/>
  <c r="AL13" i="1"/>
  <c r="AN13" i="1"/>
  <c r="AM13" i="1"/>
  <c r="M13" i="1" s="1"/>
  <c r="S13" i="1" s="1"/>
  <c r="Y62" i="1"/>
  <c r="AL24" i="1"/>
  <c r="AK24" i="1"/>
  <c r="AN24" i="1"/>
  <c r="AM24" i="1"/>
  <c r="AM44" i="1"/>
  <c r="AN44" i="1"/>
  <c r="AL44" i="1"/>
  <c r="AK44" i="1"/>
  <c r="I62" i="1"/>
  <c r="Q16" i="1"/>
  <c r="AI17" i="1"/>
  <c r="O16" i="1"/>
  <c r="U16" i="1" s="1"/>
  <c r="AT57" i="1"/>
  <c r="AU57" i="1"/>
  <c r="AS57" i="1"/>
  <c r="AV57" i="1"/>
  <c r="AS53" i="1"/>
  <c r="AV53" i="1"/>
  <c r="AT53" i="1"/>
  <c r="AU53" i="1"/>
  <c r="AK33" i="1"/>
  <c r="AN33" i="1"/>
  <c r="AM33" i="1"/>
  <c r="AL33" i="1"/>
  <c r="AN59" i="1"/>
  <c r="AK59" i="1"/>
  <c r="AL59" i="1"/>
  <c r="AM59" i="1"/>
  <c r="AN54" i="1"/>
  <c r="AK54" i="1"/>
  <c r="AM54" i="1"/>
  <c r="AL54" i="1"/>
  <c r="AK21" i="1"/>
  <c r="AN21" i="1"/>
  <c r="AM21" i="1"/>
  <c r="AL21" i="1"/>
  <c r="AV49" i="1"/>
  <c r="AS49" i="1"/>
  <c r="AU49" i="1"/>
  <c r="AT49" i="1"/>
  <c r="AU31" i="1"/>
  <c r="AS31" i="1"/>
  <c r="AV31" i="1"/>
  <c r="AT31" i="1"/>
  <c r="AM61" i="1"/>
  <c r="AN61" i="1"/>
  <c r="AL61" i="1"/>
  <c r="AK61" i="1"/>
  <c r="AK39" i="1"/>
  <c r="AM39" i="1"/>
  <c r="AL39" i="1"/>
  <c r="AN39" i="1"/>
  <c r="AL14" i="1"/>
  <c r="AN14" i="1"/>
  <c r="AM14" i="1"/>
  <c r="M14" i="1" s="1"/>
  <c r="S14" i="1" s="1"/>
  <c r="AK14" i="1"/>
  <c r="AM37" i="1"/>
  <c r="AL37" i="1"/>
  <c r="AK37" i="1"/>
  <c r="AN37" i="1"/>
  <c r="AT22" i="1"/>
  <c r="AS22" i="1"/>
  <c r="AU22" i="1"/>
  <c r="AV22" i="1"/>
  <c r="AT23" i="1"/>
  <c r="AS23" i="1"/>
  <c r="AV23" i="1"/>
  <c r="AU23" i="1"/>
  <c r="AL38" i="1"/>
  <c r="AM38" i="1"/>
  <c r="AN38" i="1"/>
  <c r="AK38" i="1"/>
  <c r="AK16" i="1"/>
  <c r="AL16" i="1"/>
  <c r="AN16" i="1"/>
  <c r="AM16" i="1"/>
  <c r="M16" i="1" s="1"/>
  <c r="S16" i="1" s="1"/>
  <c r="AN35" i="1"/>
  <c r="AK35" i="1"/>
  <c r="AL35" i="1"/>
  <c r="AM35" i="1"/>
  <c r="AM56" i="1"/>
  <c r="AK56" i="1"/>
  <c r="AN56" i="1"/>
  <c r="AL56" i="1"/>
  <c r="AL50" i="1"/>
  <c r="AN50" i="1"/>
  <c r="AM50" i="1"/>
  <c r="AK50" i="1"/>
  <c r="AM43" i="1"/>
  <c r="AN43" i="1"/>
  <c r="AL43" i="1"/>
  <c r="AK43" i="1"/>
  <c r="AK19" i="1"/>
  <c r="AL19" i="1"/>
  <c r="AN19" i="1"/>
  <c r="AM19" i="1"/>
  <c r="AK55" i="1"/>
  <c r="AM55" i="1"/>
  <c r="AN55" i="1"/>
  <c r="AL55" i="1"/>
  <c r="AM36" i="1"/>
  <c r="AL36" i="1"/>
  <c r="AK36" i="1"/>
  <c r="AN36" i="1"/>
  <c r="K62" i="1"/>
  <c r="G4" i="4" s="1"/>
  <c r="J3" i="4"/>
  <c r="Q17" i="1" l="1"/>
  <c r="W17" i="1" s="1"/>
  <c r="M17" i="1"/>
  <c r="S17" i="1" s="1"/>
  <c r="O17" i="1"/>
  <c r="U17" i="1" s="1"/>
  <c r="AI18" i="1"/>
  <c r="G5" i="4"/>
  <c r="H4" i="4"/>
  <c r="H5" i="4" s="1"/>
  <c r="W16" i="1"/>
  <c r="Q18" i="1" l="1"/>
  <c r="AI19" i="1"/>
  <c r="M18" i="1"/>
  <c r="S18" i="1" s="1"/>
  <c r="O18" i="1"/>
  <c r="U18" i="1" s="1"/>
  <c r="M19" i="1" l="1"/>
  <c r="S19" i="1" s="1"/>
  <c r="Q19" i="1"/>
  <c r="W19" i="1" s="1"/>
  <c r="AI20" i="1"/>
  <c r="O19" i="1"/>
  <c r="U19" i="1" s="1"/>
  <c r="W18" i="1"/>
  <c r="M20" i="1" l="1"/>
  <c r="S20" i="1" s="1"/>
  <c r="O20" i="1"/>
  <c r="U20" i="1" s="1"/>
  <c r="AI21" i="1"/>
  <c r="Q20" i="1"/>
  <c r="W20" i="1" s="1"/>
  <c r="AI22" i="1" l="1"/>
  <c r="M21" i="1"/>
  <c r="S21" i="1" s="1"/>
  <c r="O21" i="1"/>
  <c r="U21" i="1" s="1"/>
  <c r="Q21" i="1"/>
  <c r="W21" i="1" s="1"/>
  <c r="O22" i="1" l="1"/>
  <c r="U22" i="1" s="1"/>
  <c r="M22" i="1"/>
  <c r="S22" i="1" s="1"/>
  <c r="Q22" i="1"/>
  <c r="W22" i="1" s="1"/>
  <c r="AI23" i="1"/>
  <c r="O23" i="1" l="1"/>
  <c r="U23" i="1" s="1"/>
  <c r="M23" i="1"/>
  <c r="S23" i="1" s="1"/>
  <c r="Q23" i="1"/>
  <c r="W23" i="1" s="1"/>
  <c r="AI24" i="1"/>
  <c r="M24" i="1" l="1"/>
  <c r="S24" i="1" s="1"/>
  <c r="O24" i="1"/>
  <c r="U24" i="1" s="1"/>
  <c r="Q24" i="1"/>
  <c r="W24" i="1" s="1"/>
  <c r="AI25" i="1"/>
  <c r="O25" i="1" l="1"/>
  <c r="U25" i="1" s="1"/>
  <c r="M25" i="1"/>
  <c r="S25" i="1" s="1"/>
  <c r="AI26" i="1"/>
  <c r="Q25" i="1"/>
  <c r="W25" i="1" s="1"/>
  <c r="O26" i="1" l="1"/>
  <c r="U26" i="1" s="1"/>
  <c r="M26" i="1"/>
  <c r="S26" i="1" s="1"/>
  <c r="AI27" i="1"/>
  <c r="Q26" i="1"/>
  <c r="W26" i="1" s="1"/>
  <c r="AI28" i="1" l="1"/>
  <c r="M27" i="1"/>
  <c r="S27" i="1" s="1"/>
  <c r="O27" i="1"/>
  <c r="U27" i="1" s="1"/>
  <c r="Q27" i="1"/>
  <c r="W27" i="1" s="1"/>
  <c r="M28" i="1" l="1"/>
  <c r="S28" i="1" s="1"/>
  <c r="Q28" i="1"/>
  <c r="W28" i="1" s="1"/>
  <c r="AI29" i="1"/>
  <c r="O28" i="1"/>
  <c r="U28" i="1" s="1"/>
  <c r="AI30" i="1" l="1"/>
  <c r="O29" i="1"/>
  <c r="U29" i="1" s="1"/>
  <c r="Q29" i="1"/>
  <c r="W29" i="1" s="1"/>
  <c r="M29" i="1"/>
  <c r="S29" i="1" s="1"/>
  <c r="Q30" i="1" l="1"/>
  <c r="W30" i="1" s="1"/>
  <c r="M30" i="1"/>
  <c r="S30" i="1" s="1"/>
  <c r="AI31" i="1"/>
  <c r="O30" i="1"/>
  <c r="U30" i="1" s="1"/>
  <c r="AI32" i="1" l="1"/>
  <c r="O31" i="1"/>
  <c r="U31" i="1" s="1"/>
  <c r="M31" i="1"/>
  <c r="S31" i="1" s="1"/>
  <c r="Q31" i="1"/>
  <c r="W31" i="1" s="1"/>
  <c r="Q32" i="1" l="1"/>
  <c r="W32" i="1" s="1"/>
  <c r="M32" i="1"/>
  <c r="S32" i="1" s="1"/>
  <c r="AI33" i="1"/>
  <c r="O32" i="1"/>
  <c r="U32" i="1" s="1"/>
  <c r="Q33" i="1" l="1"/>
  <c r="W33" i="1" s="1"/>
  <c r="AI34" i="1"/>
  <c r="O33" i="1"/>
  <c r="U33" i="1" s="1"/>
  <c r="M33" i="1"/>
  <c r="S33" i="1" s="1"/>
  <c r="Q34" i="1" l="1"/>
  <c r="W34" i="1" s="1"/>
  <c r="O34" i="1"/>
  <c r="U34" i="1" s="1"/>
  <c r="M34" i="1"/>
  <c r="S34" i="1" s="1"/>
  <c r="AI35" i="1"/>
  <c r="AI36" i="1" l="1"/>
  <c r="O35" i="1"/>
  <c r="U35" i="1" s="1"/>
  <c r="M35" i="1"/>
  <c r="S35" i="1" s="1"/>
  <c r="Q35" i="1"/>
  <c r="W35" i="1" s="1"/>
  <c r="O36" i="1" l="1"/>
  <c r="U36" i="1" s="1"/>
  <c r="M36" i="1"/>
  <c r="S36" i="1" s="1"/>
  <c r="AI37" i="1"/>
  <c r="Q36" i="1"/>
  <c r="W36" i="1" s="1"/>
  <c r="Q37" i="1" l="1"/>
  <c r="W37" i="1" s="1"/>
  <c r="AI38" i="1"/>
  <c r="O37" i="1"/>
  <c r="U37" i="1" s="1"/>
  <c r="M37" i="1"/>
  <c r="S37" i="1" s="1"/>
  <c r="O38" i="1" l="1"/>
  <c r="U38" i="1" s="1"/>
  <c r="M38" i="1"/>
  <c r="S38" i="1" s="1"/>
  <c r="AI39" i="1"/>
  <c r="Q38" i="1"/>
  <c r="W38" i="1" s="1"/>
  <c r="AI40" i="1" l="1"/>
  <c r="O39" i="1"/>
  <c r="U39" i="1" s="1"/>
  <c r="M39" i="1"/>
  <c r="S39" i="1" s="1"/>
  <c r="Q39" i="1"/>
  <c r="W39" i="1" s="1"/>
  <c r="Q40" i="1" l="1"/>
  <c r="W40" i="1" s="1"/>
  <c r="O40" i="1"/>
  <c r="U40" i="1" s="1"/>
  <c r="AI41" i="1"/>
  <c r="M40" i="1"/>
  <c r="S40" i="1" s="1"/>
  <c r="M41" i="1" l="1"/>
  <c r="S41" i="1" s="1"/>
  <c r="O41" i="1"/>
  <c r="U41" i="1" s="1"/>
  <c r="Q41" i="1"/>
  <c r="W41" i="1" s="1"/>
  <c r="AI42" i="1"/>
  <c r="Q42" i="1" l="1"/>
  <c r="W42" i="1" s="1"/>
  <c r="O42" i="1"/>
  <c r="U42" i="1" s="1"/>
  <c r="M42" i="1"/>
  <c r="S42" i="1" s="1"/>
  <c r="AI43" i="1"/>
  <c r="AI44" i="1" l="1"/>
  <c r="Q43" i="1"/>
  <c r="W43" i="1" s="1"/>
  <c r="M43" i="1"/>
  <c r="S43" i="1" s="1"/>
  <c r="O43" i="1"/>
  <c r="U43" i="1" s="1"/>
  <c r="M44" i="1" l="1"/>
  <c r="S44" i="1" s="1"/>
  <c r="Q44" i="1"/>
  <c r="W44" i="1" s="1"/>
  <c r="AI45" i="1"/>
  <c r="O44" i="1"/>
  <c r="U44" i="1" s="1"/>
  <c r="M45" i="1" l="1"/>
  <c r="S45" i="1" s="1"/>
  <c r="AI46" i="1"/>
  <c r="O45" i="1"/>
  <c r="U45" i="1" s="1"/>
  <c r="Q45" i="1"/>
  <c r="W45" i="1" s="1"/>
  <c r="M46" i="1" l="1"/>
  <c r="S46" i="1" s="1"/>
  <c r="O46" i="1"/>
  <c r="U46" i="1" s="1"/>
  <c r="AI47" i="1"/>
  <c r="Q46" i="1"/>
  <c r="W46" i="1" s="1"/>
  <c r="Q47" i="1" l="1"/>
  <c r="W47" i="1" s="1"/>
  <c r="AI48" i="1"/>
  <c r="O47" i="1"/>
  <c r="U47" i="1" s="1"/>
  <c r="M47" i="1"/>
  <c r="S47" i="1" s="1"/>
  <c r="O48" i="1" l="1"/>
  <c r="U48" i="1" s="1"/>
  <c r="M48" i="1"/>
  <c r="S48" i="1" s="1"/>
  <c r="Q48" i="1"/>
  <c r="W48" i="1" s="1"/>
  <c r="AI49" i="1"/>
  <c r="Q49" i="1" l="1"/>
  <c r="W49" i="1" s="1"/>
  <c r="M49" i="1"/>
  <c r="S49" i="1" s="1"/>
  <c r="O49" i="1"/>
  <c r="U49" i="1" s="1"/>
  <c r="AI50" i="1"/>
  <c r="M50" i="1" l="1"/>
  <c r="S50" i="1" s="1"/>
  <c r="O50" i="1"/>
  <c r="U50" i="1" s="1"/>
  <c r="Q50" i="1"/>
  <c r="W50" i="1" s="1"/>
  <c r="AI51" i="1"/>
  <c r="AI52" i="1" l="1"/>
  <c r="M51" i="1"/>
  <c r="S51" i="1" s="1"/>
  <c r="Q51" i="1"/>
  <c r="W51" i="1" s="1"/>
  <c r="O51" i="1"/>
  <c r="U51" i="1" s="1"/>
  <c r="O52" i="1" l="1"/>
  <c r="U52" i="1" s="1"/>
  <c r="Q52" i="1"/>
  <c r="W52" i="1" s="1"/>
  <c r="AI53" i="1"/>
  <c r="M52" i="1"/>
  <c r="S52" i="1" s="1"/>
  <c r="AI54" i="1" l="1"/>
  <c r="O53" i="1"/>
  <c r="U53" i="1" s="1"/>
  <c r="M53" i="1"/>
  <c r="S53" i="1" s="1"/>
  <c r="Q53" i="1"/>
  <c r="W53" i="1" s="1"/>
  <c r="O54" i="1" l="1"/>
  <c r="U54" i="1" s="1"/>
  <c r="M54" i="1"/>
  <c r="S54" i="1" s="1"/>
  <c r="AI55" i="1"/>
  <c r="Q54" i="1"/>
  <c r="W54" i="1" s="1"/>
  <c r="AI56" i="1" l="1"/>
  <c r="Q55" i="1"/>
  <c r="W55" i="1" s="1"/>
  <c r="M55" i="1"/>
  <c r="S55" i="1" s="1"/>
  <c r="O55" i="1"/>
  <c r="U55" i="1" s="1"/>
  <c r="Q56" i="1" l="1"/>
  <c r="W56" i="1" s="1"/>
  <c r="M56" i="1"/>
  <c r="S56" i="1" s="1"/>
  <c r="O56" i="1"/>
  <c r="U56" i="1" s="1"/>
  <c r="AI57" i="1"/>
  <c r="O57" i="1" l="1"/>
  <c r="U57" i="1" s="1"/>
  <c r="Q57" i="1"/>
  <c r="W57" i="1" s="1"/>
  <c r="M57" i="1"/>
  <c r="S57" i="1" s="1"/>
  <c r="AI58" i="1"/>
  <c r="Q58" i="1" l="1"/>
  <c r="W58" i="1" s="1"/>
  <c r="O58" i="1"/>
  <c r="U58" i="1" s="1"/>
  <c r="M58" i="1"/>
  <c r="S58" i="1" s="1"/>
  <c r="AI59" i="1"/>
  <c r="AI60" i="1" l="1"/>
  <c r="M59" i="1"/>
  <c r="S59" i="1" s="1"/>
  <c r="Q59" i="1"/>
  <c r="W59" i="1" s="1"/>
  <c r="O59" i="1"/>
  <c r="U59" i="1" s="1"/>
  <c r="M60" i="1" l="1"/>
  <c r="S60" i="1" s="1"/>
  <c r="Q60" i="1"/>
  <c r="W60" i="1" s="1"/>
  <c r="AI61" i="1"/>
  <c r="O60" i="1"/>
  <c r="U60" i="1" s="1"/>
  <c r="M61" i="1" l="1"/>
  <c r="O61" i="1"/>
  <c r="Q61" i="1"/>
  <c r="U61" i="1" l="1"/>
  <c r="U62" i="1" s="1"/>
  <c r="D4" i="4" s="1"/>
  <c r="O62" i="1"/>
  <c r="D3" i="4" s="1"/>
  <c r="W61" i="1"/>
  <c r="W62" i="1" s="1"/>
  <c r="E4" i="4" s="1"/>
  <c r="Q62" i="1"/>
  <c r="E3" i="4" s="1"/>
  <c r="E5" i="4" s="1"/>
  <c r="S61" i="1"/>
  <c r="S62" i="1" s="1"/>
  <c r="C4" i="4" s="1"/>
  <c r="M62" i="1"/>
  <c r="C3" i="4" s="1"/>
  <c r="D5" i="4" l="1"/>
  <c r="C5" i="4"/>
  <c r="F3" i="4"/>
  <c r="F4" i="4"/>
  <c r="I4" i="4" s="1"/>
  <c r="I3" i="4" l="1"/>
  <c r="I5" i="4" s="1"/>
  <c r="F5" i="4"/>
</calcChain>
</file>

<file path=xl/comments1.xml><?xml version="1.0" encoding="utf-8"?>
<comments xmlns="http://schemas.openxmlformats.org/spreadsheetml/2006/main">
  <authors>
    <author>naito</author>
  </authors>
  <commentList>
    <comment ref="E12" authorId="0" shapeId="0">
      <text>
        <r>
          <rPr>
            <b/>
            <sz val="10"/>
            <color indexed="81"/>
            <rFont val="ＭＳ Ｐゴシック"/>
            <family val="3"/>
            <charset val="128"/>
          </rPr>
          <t>健康保険の標準報酬を選択してください</t>
        </r>
      </text>
    </comment>
    <comment ref="G12" authorId="0" shapeId="0">
      <text>
        <r>
          <rPr>
            <b/>
            <sz val="10"/>
            <color indexed="81"/>
            <rFont val="ＭＳ Ｐゴシック"/>
            <family val="3"/>
            <charset val="128"/>
          </rPr>
          <t>新規取得の場合は、ここに社会保険料の対象となる報酬額を入力してください。入力された報酬額から、健康保険、厚生年金の標準報酬月額を算定し保険を計算します。標準報酬が決まっている場合はここには入力しないでください　</t>
        </r>
      </text>
    </comment>
  </commentList>
</comments>
</file>

<file path=xl/sharedStrings.xml><?xml version="1.0" encoding="utf-8"?>
<sst xmlns="http://schemas.openxmlformats.org/spreadsheetml/2006/main" count="235" uniqueCount="170">
  <si>
    <t>健保等級</t>
    <rPh sb="0" eb="2">
      <t>ケンポ</t>
    </rPh>
    <rPh sb="2" eb="4">
      <t>トウキュウ</t>
    </rPh>
    <phoneticPr fontId="2"/>
  </si>
  <si>
    <t>年金等級</t>
    <rPh sb="0" eb="2">
      <t>ネンキン</t>
    </rPh>
    <rPh sb="2" eb="4">
      <t>トウキュウ</t>
    </rPh>
    <phoneticPr fontId="2"/>
  </si>
  <si>
    <t>合計</t>
    <rPh sb="0" eb="2">
      <t>ゴウケイ</t>
    </rPh>
    <phoneticPr fontId="2"/>
  </si>
  <si>
    <t>事業主分</t>
    <rPh sb="0" eb="3">
      <t>ジギョウヌシ</t>
    </rPh>
    <rPh sb="3" eb="4">
      <t>フン</t>
    </rPh>
    <phoneticPr fontId="2"/>
  </si>
  <si>
    <t>被保険者分</t>
    <rPh sb="0" eb="1">
      <t>ヒ</t>
    </rPh>
    <rPh sb="1" eb="3">
      <t>ホケン</t>
    </rPh>
    <rPh sb="3" eb="4">
      <t>シャ</t>
    </rPh>
    <rPh sb="4" eb="5">
      <t>フン</t>
    </rPh>
    <phoneticPr fontId="2"/>
  </si>
  <si>
    <t>被保険者数</t>
    <rPh sb="0" eb="1">
      <t>ヒ</t>
    </rPh>
    <rPh sb="1" eb="3">
      <t>ホケン</t>
    </rPh>
    <rPh sb="3" eb="4">
      <t>シャ</t>
    </rPh>
    <rPh sb="4" eb="5">
      <t>スウ</t>
    </rPh>
    <phoneticPr fontId="2"/>
  </si>
  <si>
    <t>社会保険料計</t>
    <rPh sb="0" eb="4">
      <t>シ</t>
    </rPh>
    <rPh sb="4" eb="5">
      <t>リョウ</t>
    </rPh>
    <rPh sb="5" eb="6">
      <t>ケイ</t>
    </rPh>
    <phoneticPr fontId="2"/>
  </si>
  <si>
    <t>児童手当
拠出金</t>
    <rPh sb="0" eb="2">
      <t>ジドウ</t>
    </rPh>
    <rPh sb="2" eb="4">
      <t>テアテ</t>
    </rPh>
    <rPh sb="5" eb="8">
      <t>キョシュツキン</t>
    </rPh>
    <phoneticPr fontId="2"/>
  </si>
  <si>
    <t>標準報酬
月額（厚年）</t>
    <rPh sb="0" eb="4">
      <t>ヒョウジュン</t>
    </rPh>
    <rPh sb="5" eb="7">
      <t>ゲツガク</t>
    </rPh>
    <rPh sb="8" eb="10">
      <t>コウネン</t>
    </rPh>
    <phoneticPr fontId="2"/>
  </si>
  <si>
    <t>小計</t>
    <rPh sb="0" eb="2">
      <t>ショウケイ</t>
    </rPh>
    <phoneticPr fontId="2"/>
  </si>
  <si>
    <t>厚生年金</t>
    <rPh sb="0" eb="4">
      <t>コウセイ</t>
    </rPh>
    <phoneticPr fontId="2"/>
  </si>
  <si>
    <t>介護保険</t>
    <rPh sb="0" eb="2">
      <t>カイゴ</t>
    </rPh>
    <rPh sb="2" eb="4">
      <t>ホケン</t>
    </rPh>
    <phoneticPr fontId="4"/>
  </si>
  <si>
    <t>介護保険</t>
    <rPh sb="0" eb="2">
      <t>カイゴ</t>
    </rPh>
    <rPh sb="2" eb="4">
      <t>ホケン</t>
    </rPh>
    <phoneticPr fontId="2"/>
  </si>
  <si>
    <t>健康保険</t>
    <rPh sb="0" eb="2">
      <t>ケンコウ</t>
    </rPh>
    <rPh sb="2" eb="4">
      <t>ホケン</t>
    </rPh>
    <phoneticPr fontId="4"/>
  </si>
  <si>
    <t>健康保険</t>
    <rPh sb="0" eb="2">
      <t>ケンコウ</t>
    </rPh>
    <rPh sb="2" eb="4">
      <t>ホケン</t>
    </rPh>
    <phoneticPr fontId="2"/>
  </si>
  <si>
    <t>社会保険料集計表</t>
    <rPh sb="0" eb="4">
      <t>シ</t>
    </rPh>
    <rPh sb="4" eb="5">
      <t>リョウ</t>
    </rPh>
    <rPh sb="5" eb="7">
      <t>シュウケイ</t>
    </rPh>
    <rPh sb="7" eb="8">
      <t>ヒョウ</t>
    </rPh>
    <phoneticPr fontId="2"/>
  </si>
  <si>
    <t>沖縄県</t>
  </si>
  <si>
    <t>鹿児島県</t>
  </si>
  <si>
    <t>宮崎県</t>
  </si>
  <si>
    <t>大分県</t>
  </si>
  <si>
    <t>熊本県</t>
  </si>
  <si>
    <t>長崎県</t>
  </si>
  <si>
    <t>佐賀県</t>
  </si>
  <si>
    <t>福岡県</t>
  </si>
  <si>
    <t>高知県</t>
  </si>
  <si>
    <t>愛媛県</t>
  </si>
  <si>
    <t>香川県</t>
  </si>
  <si>
    <t>徳島県</t>
  </si>
  <si>
    <t>山口県</t>
  </si>
  <si>
    <t>広島県</t>
  </si>
  <si>
    <t>岡山県</t>
  </si>
  <si>
    <t>島根県</t>
  </si>
  <si>
    <t>鳥取県</t>
  </si>
  <si>
    <t>和歌山県</t>
  </si>
  <si>
    <t>奈良県</t>
  </si>
  <si>
    <t>兵庫県</t>
  </si>
  <si>
    <t>大阪府</t>
  </si>
  <si>
    <t>京都府</t>
  </si>
  <si>
    <t>滋賀県</t>
  </si>
  <si>
    <t>三重県</t>
  </si>
  <si>
    <t>愛知県</t>
  </si>
  <si>
    <t>静岡県</t>
  </si>
  <si>
    <t>岐阜県</t>
  </si>
  <si>
    <t>長野県</t>
  </si>
  <si>
    <t>山梨県</t>
  </si>
  <si>
    <t>福井県</t>
  </si>
  <si>
    <t>石川県</t>
  </si>
  <si>
    <t>富山県</t>
  </si>
  <si>
    <t>新潟県</t>
  </si>
  <si>
    <t>神奈川県</t>
  </si>
  <si>
    <t>東京都</t>
  </si>
  <si>
    <t>千葉県</t>
  </si>
  <si>
    <t>埼玉県</t>
  </si>
  <si>
    <t>群馬県</t>
  </si>
  <si>
    <t>栃木県</t>
  </si>
  <si>
    <t>茨城県</t>
  </si>
  <si>
    <t>福島県</t>
  </si>
  <si>
    <t>山形県</t>
  </si>
  <si>
    <t>秋田県</t>
  </si>
  <si>
    <t>宮城県</t>
  </si>
  <si>
    <t>岩手県</t>
  </si>
  <si>
    <t>青森県</t>
  </si>
  <si>
    <t>北海道</t>
  </si>
  <si>
    <t>保険料率設定</t>
    <rPh sb="0" eb="2">
      <t>ホケン</t>
    </rPh>
    <rPh sb="2" eb="4">
      <t>リョウリツ</t>
    </rPh>
    <rPh sb="4" eb="6">
      <t>セッテイ</t>
    </rPh>
    <phoneticPr fontId="2"/>
  </si>
  <si>
    <t>氏名</t>
    <rPh sb="0" eb="2">
      <t>シメイ</t>
    </rPh>
    <phoneticPr fontId="4"/>
  </si>
  <si>
    <t>年齢</t>
    <rPh sb="0" eb="2">
      <t>ネンレイ</t>
    </rPh>
    <phoneticPr fontId="4"/>
  </si>
  <si>
    <t>健康保険</t>
    <rPh sb="0" eb="4">
      <t>ケンコウ</t>
    </rPh>
    <phoneticPr fontId="4"/>
  </si>
  <si>
    <t>厚生年金</t>
    <rPh sb="0" eb="2">
      <t>コウセイ</t>
    </rPh>
    <rPh sb="2" eb="4">
      <t>ネンキン</t>
    </rPh>
    <phoneticPr fontId="4"/>
  </si>
  <si>
    <t>標準報酬月額（円）</t>
    <rPh sb="0" eb="4">
      <t>ヒョウジュン</t>
    </rPh>
    <rPh sb="4" eb="6">
      <t>ゲツガク</t>
    </rPh>
    <rPh sb="7" eb="8">
      <t>エン</t>
    </rPh>
    <phoneticPr fontId="4"/>
  </si>
  <si>
    <t>標準報酬
選択</t>
    <rPh sb="0" eb="4">
      <t>ヒョウジュン</t>
    </rPh>
    <rPh sb="5" eb="7">
      <t>センタク</t>
    </rPh>
    <phoneticPr fontId="4"/>
  </si>
  <si>
    <t>被保険者負担分保険料</t>
    <rPh sb="0" eb="4">
      <t>ヒホケンシャ</t>
    </rPh>
    <rPh sb="4" eb="7">
      <t>フタンブン</t>
    </rPh>
    <rPh sb="7" eb="9">
      <t>ホケン</t>
    </rPh>
    <rPh sb="9" eb="10">
      <t>リョウ</t>
    </rPh>
    <phoneticPr fontId="4"/>
  </si>
  <si>
    <t>介護保険</t>
    <rPh sb="0" eb="2">
      <t>カイゴホケンリョウ</t>
    </rPh>
    <phoneticPr fontId="4"/>
  </si>
  <si>
    <t>事業主負担分保険料</t>
    <rPh sb="0" eb="3">
      <t>ジギョウヌシ</t>
    </rPh>
    <rPh sb="3" eb="6">
      <t>フタンブン</t>
    </rPh>
    <rPh sb="6" eb="8">
      <t>ホケン</t>
    </rPh>
    <rPh sb="8" eb="9">
      <t>リョウ</t>
    </rPh>
    <phoneticPr fontId="4"/>
  </si>
  <si>
    <t>保険料計</t>
    <rPh sb="0" eb="2">
      <t>ホケン</t>
    </rPh>
    <rPh sb="2" eb="3">
      <t>リョウ</t>
    </rPh>
    <rPh sb="3" eb="4">
      <t>ケイ</t>
    </rPh>
    <phoneticPr fontId="4"/>
  </si>
  <si>
    <t>介護判定</t>
    <rPh sb="0" eb="2">
      <t>カイゴ</t>
    </rPh>
    <rPh sb="2" eb="4">
      <t>ハンテイ</t>
    </rPh>
    <phoneticPr fontId="4"/>
  </si>
  <si>
    <t>厚年判定</t>
    <rPh sb="0" eb="1">
      <t>アツシ</t>
    </rPh>
    <rPh sb="1" eb="2">
      <t>トシ</t>
    </rPh>
    <rPh sb="2" eb="4">
      <t>ハンテイ</t>
    </rPh>
    <phoneticPr fontId="4"/>
  </si>
  <si>
    <t>四捨五入</t>
    <rPh sb="0" eb="4">
      <t>シシャゴニュウ</t>
    </rPh>
    <phoneticPr fontId="4"/>
  </si>
  <si>
    <t>切上げ</t>
    <rPh sb="0" eb="2">
      <t>キリア</t>
    </rPh>
    <phoneticPr fontId="4"/>
  </si>
  <si>
    <t>切捨て</t>
    <rPh sb="0" eb="2">
      <t>キリス</t>
    </rPh>
    <phoneticPr fontId="4"/>
  </si>
  <si>
    <t>法令どおり（50銭以下切捨）</t>
    <rPh sb="0" eb="2">
      <t>ホウレイ</t>
    </rPh>
    <rPh sb="8" eb="9">
      <t>セン</t>
    </rPh>
    <rPh sb="9" eb="11">
      <t>イカ</t>
    </rPh>
    <rPh sb="11" eb="13">
      <t>キリス</t>
    </rPh>
    <phoneticPr fontId="4"/>
  </si>
  <si>
    <t>被保険者負担分　端数処理選択</t>
    <rPh sb="0" eb="4">
      <t>ヒホケンシャ</t>
    </rPh>
    <rPh sb="4" eb="6">
      <t>フタン</t>
    </rPh>
    <rPh sb="6" eb="7">
      <t>フン</t>
    </rPh>
    <rPh sb="8" eb="10">
      <t>ハスウ</t>
    </rPh>
    <rPh sb="10" eb="12">
      <t>ショリ</t>
    </rPh>
    <rPh sb="12" eb="14">
      <t>センタク</t>
    </rPh>
    <phoneticPr fontId="4"/>
  </si>
  <si>
    <t>端数処理</t>
    <rPh sb="0" eb="2">
      <t>ハスウ</t>
    </rPh>
    <rPh sb="2" eb="4">
      <t>ショリ</t>
    </rPh>
    <phoneticPr fontId="4"/>
  </si>
  <si>
    <t>厚生年金保険</t>
    <rPh sb="0" eb="4">
      <t>コウセイ</t>
    </rPh>
    <rPh sb="4" eb="6">
      <t>ホケン</t>
    </rPh>
    <phoneticPr fontId="4"/>
  </si>
  <si>
    <t>児童手当拠出金率</t>
    <rPh sb="0" eb="2">
      <t>ジドウ</t>
    </rPh>
    <rPh sb="2" eb="4">
      <t>テアテ</t>
    </rPh>
    <rPh sb="4" eb="6">
      <t>キョシュツ</t>
    </rPh>
    <rPh sb="6" eb="7">
      <t>キン</t>
    </rPh>
    <rPh sb="7" eb="8">
      <t>リツ</t>
    </rPh>
    <phoneticPr fontId="2"/>
  </si>
  <si>
    <t>健康保険料率</t>
    <rPh sb="0" eb="2">
      <t>ケンコウ</t>
    </rPh>
    <rPh sb="2" eb="4">
      <t>ホケン</t>
    </rPh>
    <rPh sb="4" eb="6">
      <t>リョウリツ</t>
    </rPh>
    <phoneticPr fontId="2"/>
  </si>
  <si>
    <t>合　計　</t>
    <rPh sb="0" eb="1">
      <t>ゴウ</t>
    </rPh>
    <rPh sb="2" eb="3">
      <t>ケイ</t>
    </rPh>
    <phoneticPr fontId="4"/>
  </si>
  <si>
    <t>新規取得
は報酬額を入力</t>
    <rPh sb="0" eb="2">
      <t>シンキ</t>
    </rPh>
    <rPh sb="2" eb="4">
      <t>シュトク</t>
    </rPh>
    <rPh sb="6" eb="8">
      <t>ホウシュウ</t>
    </rPh>
    <rPh sb="8" eb="9">
      <t>ガク</t>
    </rPh>
    <rPh sb="10" eb="12">
      <t>ニュウリョク</t>
    </rPh>
    <phoneticPr fontId="4"/>
  </si>
  <si>
    <t>aaa</t>
    <phoneticPr fontId="4"/>
  </si>
  <si>
    <t>bbb</t>
    <phoneticPr fontId="4"/>
  </si>
  <si>
    <t/>
  </si>
  <si>
    <t>　ある場合は、その端数を切り捨てた額になります。</t>
  </si>
  <si>
    <t>　　納入告知書の保険料額は、被保険者個々の保険料額を合算した額になります。ただし、その合算した額に、円未満の端数が</t>
  </si>
  <si>
    <t>○納入告知書の保険料額について</t>
  </si>
  <si>
    <t>　※事業主と被保険者との間で特約がある場合は、その特約に基づき端数処理をすることができます。</t>
  </si>
  <si>
    <t>　　被保険者負担分の端数が、５０銭未満のときはその端数は切り捨てし、５０銭以上のときは切り上げして１円となります。</t>
  </si>
  <si>
    <t>　②被保険者が、被保険者負担分を事業主の方に現金で支払う場合</t>
  </si>
  <si>
    <t>　　被保険者負担分の端数が、５０銭以下のときはその端数は切り捨てし、５０銭を超える場合は切り上げして１円となります。</t>
    <rPh sb="38" eb="39">
      <t>コ</t>
    </rPh>
    <rPh sb="41" eb="43">
      <t>バアイ</t>
    </rPh>
    <phoneticPr fontId="2"/>
  </si>
  <si>
    <t>　①事業主が、給与から被保険者負担分を控除する場合</t>
  </si>
  <si>
    <t>〇被保険者が負担する保険料（以下「被保険者負担分」）に円未満の端数がある場合について</t>
  </si>
  <si>
    <t>　を乗じて得た額の総額となります。</t>
  </si>
  <si>
    <t>　　この児童手当拠出金の額は、被保険者個々の厚生年金保険の標準報酬月額及び標準賞与額に、拠出金率（１０００分の１．３）</t>
    <phoneticPr fontId="2"/>
  </si>
  <si>
    <t>　とになります。</t>
  </si>
  <si>
    <t>　　厚生年金保険の被保険者を使用する事業主の方は、児童手当の支給に要する費用として児童手当拠出金を全額負担いただくこ</t>
  </si>
  <si>
    <t>○児童手当拠出金について</t>
  </si>
  <si>
    <t>　</t>
    <phoneticPr fontId="2"/>
  </si>
  <si>
    <t>　手当拠出金の場合は1ヶ月あたり１５０万円が上限となります。</t>
    <rPh sb="12" eb="13">
      <t>ゲツ</t>
    </rPh>
    <rPh sb="22" eb="24">
      <t>ジョウゲン</t>
    </rPh>
    <phoneticPr fontId="2"/>
  </si>
  <si>
    <t>　　標準賞与額の上限は、健康保険は年間５４０万円（毎年４月１日から翌年３月３１日までの累計額）となり、厚生年金保険と児童</t>
    <rPh sb="2" eb="4">
      <t>ヒョウジュン</t>
    </rPh>
    <rPh sb="4" eb="5">
      <t>ショウ</t>
    </rPh>
    <rPh sb="5" eb="6">
      <t>ヨ</t>
    </rPh>
    <rPh sb="6" eb="7">
      <t>ガク</t>
    </rPh>
    <rPh sb="8" eb="10">
      <t>ジョウゲン</t>
    </rPh>
    <rPh sb="12" eb="14">
      <t>ケンコウ</t>
    </rPh>
    <rPh sb="14" eb="16">
      <t>ホケン</t>
    </rPh>
    <rPh sb="17" eb="19">
      <t>ネンカン</t>
    </rPh>
    <rPh sb="22" eb="24">
      <t>マンエン</t>
    </rPh>
    <rPh sb="25" eb="27">
      <t>マイネン</t>
    </rPh>
    <rPh sb="28" eb="29">
      <t>ガツ</t>
    </rPh>
    <rPh sb="30" eb="31">
      <t>ニチ</t>
    </rPh>
    <rPh sb="33" eb="35">
      <t>ヨクネン</t>
    </rPh>
    <rPh sb="36" eb="37">
      <t>ガツ</t>
    </rPh>
    <rPh sb="39" eb="40">
      <t>ニチ</t>
    </rPh>
    <rPh sb="43" eb="45">
      <t>ルイケイ</t>
    </rPh>
    <rPh sb="45" eb="46">
      <t>ガク</t>
    </rPh>
    <phoneticPr fontId="2"/>
  </si>
  <si>
    <t>　　標準賞与額は、各被保険者の賞与額から１，０００円未満の端数を切り捨てた額となっています。</t>
    <rPh sb="2" eb="4">
      <t>ヒョウジュン</t>
    </rPh>
    <rPh sb="4" eb="5">
      <t>ショウ</t>
    </rPh>
    <rPh sb="5" eb="6">
      <t>ヨ</t>
    </rPh>
    <rPh sb="6" eb="7">
      <t>ガク</t>
    </rPh>
    <rPh sb="9" eb="10">
      <t>カク</t>
    </rPh>
    <rPh sb="10" eb="14">
      <t>ヒホケンシャ</t>
    </rPh>
    <rPh sb="15" eb="17">
      <t>ショウヨ</t>
    </rPh>
    <rPh sb="17" eb="18">
      <t>ガク</t>
    </rPh>
    <rPh sb="25" eb="26">
      <t>エン</t>
    </rPh>
    <rPh sb="26" eb="28">
      <t>ミマン</t>
    </rPh>
    <rPh sb="29" eb="31">
      <t>ハスウ</t>
    </rPh>
    <rPh sb="32" eb="33">
      <t>キ</t>
    </rPh>
    <rPh sb="34" eb="35">
      <t>ス</t>
    </rPh>
    <rPh sb="37" eb="38">
      <t>ガク</t>
    </rPh>
    <phoneticPr fontId="2"/>
  </si>
  <si>
    <t>　　賞与に係る保険料は、標準賞与額に保険料率を乗じた額となります。（保険料率は、標準報酬月額にかかる保険料と同じです。）</t>
    <rPh sb="2" eb="3">
      <t>ショウ</t>
    </rPh>
    <rPh sb="3" eb="4">
      <t>ヨ</t>
    </rPh>
    <rPh sb="5" eb="6">
      <t>カカ</t>
    </rPh>
    <rPh sb="7" eb="10">
      <t>ホケンリョウ</t>
    </rPh>
    <rPh sb="12" eb="14">
      <t>ヒョウジュン</t>
    </rPh>
    <rPh sb="14" eb="15">
      <t>ショウ</t>
    </rPh>
    <rPh sb="15" eb="16">
      <t>ヨ</t>
    </rPh>
    <rPh sb="16" eb="17">
      <t>ガク</t>
    </rPh>
    <rPh sb="18" eb="20">
      <t>ホケン</t>
    </rPh>
    <rPh sb="20" eb="22">
      <t>リョウリツ</t>
    </rPh>
    <rPh sb="23" eb="24">
      <t>ジョウ</t>
    </rPh>
    <rPh sb="26" eb="27">
      <t>ガク</t>
    </rPh>
    <rPh sb="34" eb="36">
      <t>ホケン</t>
    </rPh>
    <rPh sb="36" eb="38">
      <t>リョウリツ</t>
    </rPh>
    <rPh sb="40" eb="42">
      <t>ヒョウジュン</t>
    </rPh>
    <rPh sb="42" eb="44">
      <t>ホウシュウ</t>
    </rPh>
    <rPh sb="44" eb="46">
      <t>ゲツガク</t>
    </rPh>
    <rPh sb="50" eb="53">
      <t>ホケンリョウ</t>
    </rPh>
    <rPh sb="54" eb="55">
      <t>オナ</t>
    </rPh>
    <phoneticPr fontId="2"/>
  </si>
  <si>
    <t>　　賞与に係る保険料額を算出する場合は、上記の「保険料額表」は使用できません。</t>
  </si>
  <si>
    <t>〇賞与に係る保険料について</t>
  </si>
  <si>
    <t>※「介護保険第２号被保険者」とは、「４０歳以上６５歳未満の方」になります。</t>
    <phoneticPr fontId="2"/>
  </si>
  <si>
    <t>　３４（３０）等級の「報酬月額」欄は厚生年金保険の場合「６０５，０００円以上」と読み替えてください。</t>
    <rPh sb="7" eb="9">
      <t>トウキュウ</t>
    </rPh>
    <rPh sb="11" eb="13">
      <t>ホウシュウ</t>
    </rPh>
    <rPh sb="13" eb="15">
      <t>ゲツガク</t>
    </rPh>
    <rPh sb="16" eb="17">
      <t>ラン</t>
    </rPh>
    <rPh sb="18" eb="20">
      <t>コウセイ</t>
    </rPh>
    <rPh sb="20" eb="22">
      <t>ネンキン</t>
    </rPh>
    <rPh sb="22" eb="24">
      <t>ホケン</t>
    </rPh>
    <rPh sb="25" eb="27">
      <t>バアイ</t>
    </rPh>
    <rPh sb="35" eb="36">
      <t>エン</t>
    </rPh>
    <rPh sb="36" eb="38">
      <t>イジョウ</t>
    </rPh>
    <rPh sb="40" eb="41">
      <t>ヨ</t>
    </rPh>
    <rPh sb="42" eb="43">
      <t>カ</t>
    </rPh>
    <phoneticPr fontId="2"/>
  </si>
  <si>
    <t>　５（１）等級の「報酬月額」欄は厚生年金保険の場合「１０１，０００円未満」と読み替えてください。</t>
    <rPh sb="5" eb="7">
      <t>トウキュウ</t>
    </rPh>
    <rPh sb="9" eb="11">
      <t>ホウシュウ</t>
    </rPh>
    <rPh sb="11" eb="13">
      <t>ゲツガク</t>
    </rPh>
    <rPh sb="14" eb="15">
      <t>ラン</t>
    </rPh>
    <rPh sb="16" eb="18">
      <t>コウセイ</t>
    </rPh>
    <rPh sb="18" eb="20">
      <t>ネンキン</t>
    </rPh>
    <rPh sb="20" eb="22">
      <t>ホケン</t>
    </rPh>
    <rPh sb="23" eb="25">
      <t>バアイ</t>
    </rPh>
    <rPh sb="33" eb="34">
      <t>エン</t>
    </rPh>
    <rPh sb="34" eb="36">
      <t>ミマン</t>
    </rPh>
    <rPh sb="38" eb="39">
      <t>ヨ</t>
    </rPh>
    <rPh sb="40" eb="41">
      <t>カ</t>
    </rPh>
    <phoneticPr fontId="2"/>
  </si>
  <si>
    <t>※等級欄の（　）内の数字は、厚生年金保険の標準報酬月額等級です。</t>
    <rPh sb="1" eb="3">
      <t>トウキュウ</t>
    </rPh>
    <rPh sb="3" eb="4">
      <t>ラン</t>
    </rPh>
    <rPh sb="8" eb="9">
      <t>ナイ</t>
    </rPh>
    <rPh sb="10" eb="12">
      <t>スウジ</t>
    </rPh>
    <rPh sb="14" eb="16">
      <t>コウセイ</t>
    </rPh>
    <rPh sb="16" eb="18">
      <t>ネンキン</t>
    </rPh>
    <rPh sb="18" eb="20">
      <t>ホケン</t>
    </rPh>
    <rPh sb="21" eb="23">
      <t>ヒョウジュン</t>
    </rPh>
    <rPh sb="23" eb="25">
      <t>ホウシュウ</t>
    </rPh>
    <rPh sb="25" eb="27">
      <t>ゲツガク</t>
    </rPh>
    <rPh sb="27" eb="29">
      <t>トウキュウ</t>
    </rPh>
    <phoneticPr fontId="2"/>
  </si>
  <si>
    <t>　厚生年金基金にお問い合わせください。</t>
  </si>
  <si>
    <t>　免除保険料率（２.４％～５.０％）を控除した率となり、加入する基金ごとに異なります。免除保険料率については、加入する</t>
  </si>
  <si>
    <t>　　厚生年金基金に加入している方の厚生年金保険料率は、一般の被保険者の方の本来の保険料率である「１５.３５０％」から</t>
    <phoneticPr fontId="2"/>
  </si>
  <si>
    <t>※厚生年金基金に加入する方の厚生年金保険料率について</t>
  </si>
  <si>
    <t>※健康保険組合に加入する方の健康保険料については、加入する健康保険組合にお問い合わせください。</t>
  </si>
  <si>
    <t>～</t>
  </si>
  <si>
    <t>（単位：円）</t>
    <rPh sb="1" eb="3">
      <t>タンイ</t>
    </rPh>
    <rPh sb="4" eb="5">
      <t>エン</t>
    </rPh>
    <phoneticPr fontId="2"/>
  </si>
  <si>
    <t>34(30)</t>
  </si>
  <si>
    <t>33(29)</t>
  </si>
  <si>
    <t>32(28)</t>
  </si>
  <si>
    <t>31(27)</t>
  </si>
  <si>
    <t>30(26)</t>
  </si>
  <si>
    <t>29(25)</t>
  </si>
  <si>
    <t>28(24)</t>
  </si>
  <si>
    <t>27(23)</t>
  </si>
  <si>
    <t>26(22)</t>
  </si>
  <si>
    <t>25(21)</t>
  </si>
  <si>
    <t>24(20)</t>
  </si>
  <si>
    <t>23(19)</t>
  </si>
  <si>
    <t>22(18)</t>
  </si>
  <si>
    <t>21(17)</t>
  </si>
  <si>
    <t>20(16)</t>
  </si>
  <si>
    <t>19(15)</t>
  </si>
  <si>
    <t>18(14)</t>
  </si>
  <si>
    <t>17(13)</t>
  </si>
  <si>
    <t>16(12)</t>
  </si>
  <si>
    <t>15(11)</t>
  </si>
  <si>
    <t>14(10)</t>
  </si>
  <si>
    <t>13(9)</t>
  </si>
  <si>
    <t>12(8)</t>
  </si>
  <si>
    <t>11(7)</t>
  </si>
  <si>
    <t>10(6)</t>
  </si>
  <si>
    <t>9(5)</t>
  </si>
  <si>
    <t>8(4)</t>
  </si>
  <si>
    <t>7(3)</t>
  </si>
  <si>
    <t>6(2)</t>
  </si>
  <si>
    <t>5(1)</t>
  </si>
  <si>
    <t>円未満</t>
  </si>
  <si>
    <t>円以上</t>
  </si>
  <si>
    <t>折半額</t>
  </si>
  <si>
    <t>全額</t>
  </si>
  <si>
    <t>日額</t>
  </si>
  <si>
    <t>月額</t>
  </si>
  <si>
    <t>等級</t>
  </si>
  <si>
    <t>介護保険料率</t>
    <rPh sb="0" eb="2">
      <t>カイゴ</t>
    </rPh>
    <rPh sb="2" eb="4">
      <t>ホケン</t>
    </rPh>
    <rPh sb="4" eb="6">
      <t>リョウリツ</t>
    </rPh>
    <phoneticPr fontId="2"/>
  </si>
  <si>
    <t>　厚生年金保険料率</t>
    <rPh sb="8" eb="9">
      <t>リツ</t>
    </rPh>
    <phoneticPr fontId="2"/>
  </si>
  <si>
    <t>健康保険
＋
介護保険</t>
    <rPh sb="0" eb="2">
      <t>ケンコウ</t>
    </rPh>
    <rPh sb="2" eb="4">
      <t>ホケン</t>
    </rPh>
    <rPh sb="7" eb="9">
      <t>カイゴ</t>
    </rPh>
    <rPh sb="9" eb="11">
      <t>ホケン</t>
    </rPh>
    <phoneticPr fontId="2"/>
  </si>
  <si>
    <t>全国健康保険協会管掌健康保険料</t>
    <rPh sb="0" eb="2">
      <t>ゼンコク</t>
    </rPh>
    <rPh sb="2" eb="4">
      <t>ケンコウ</t>
    </rPh>
    <rPh sb="4" eb="6">
      <t>ホケン</t>
    </rPh>
    <rPh sb="6" eb="8">
      <t>キョウカイ</t>
    </rPh>
    <phoneticPr fontId="2"/>
  </si>
  <si>
    <t>報酬月額</t>
    <phoneticPr fontId="2"/>
  </si>
  <si>
    <t>標準報酬</t>
    <phoneticPr fontId="2"/>
  </si>
  <si>
    <t>都道府県　選択する⇒</t>
    <rPh sb="0" eb="4">
      <t>トドウフケン</t>
    </rPh>
    <rPh sb="5" eb="7">
      <t>センタク</t>
    </rPh>
    <phoneticPr fontId="2"/>
  </si>
  <si>
    <t>健康保険料率
(平成27年3月分から）</t>
    <rPh sb="0" eb="2">
      <t>ケンコウ</t>
    </rPh>
    <rPh sb="2" eb="4">
      <t>ホケン</t>
    </rPh>
    <rPh sb="4" eb="6">
      <t>リョウリツ</t>
    </rPh>
    <rPh sb="8" eb="10">
      <t>ヘイセイ</t>
    </rPh>
    <rPh sb="12" eb="13">
      <t>ネン</t>
    </rPh>
    <rPh sb="14" eb="15">
      <t>ガツ</t>
    </rPh>
    <rPh sb="15" eb="16">
      <t>フン</t>
    </rPh>
    <phoneticPr fontId="2"/>
  </si>
  <si>
    <t>介護保険（平成27年3月分から）</t>
    <rPh sb="0" eb="2">
      <t>カイゴ</t>
    </rPh>
    <rPh sb="2" eb="4">
      <t>ホケン</t>
    </rPh>
    <rPh sb="5" eb="7">
      <t>ヘイセイ</t>
    </rPh>
    <rPh sb="9" eb="10">
      <t>ネン</t>
    </rPh>
    <rPh sb="11" eb="12">
      <t>ガツ</t>
    </rPh>
    <rPh sb="12" eb="13">
      <t>フン</t>
    </rPh>
    <phoneticPr fontId="2"/>
  </si>
  <si>
    <t>厚生年金（平成27年9月分から）</t>
    <rPh sb="0" eb="4">
      <t>コウセイ</t>
    </rPh>
    <rPh sb="5" eb="7">
      <t>ヘイセイ</t>
    </rPh>
    <rPh sb="9" eb="10">
      <t>ネン</t>
    </rPh>
    <rPh sb="11" eb="12">
      <t>ガツ</t>
    </rPh>
    <rPh sb="12" eb="13">
      <t>フン</t>
    </rPh>
    <phoneticPr fontId="2"/>
  </si>
  <si>
    <t>社会保険料率表　平成27年9月分（10月納付）から</t>
    <rPh sb="0" eb="4">
      <t>シ</t>
    </rPh>
    <rPh sb="4" eb="5">
      <t>リョウ</t>
    </rPh>
    <rPh sb="5" eb="6">
      <t>リツ</t>
    </rPh>
    <rPh sb="6" eb="7">
      <t>ヒョウ</t>
    </rPh>
    <rPh sb="8" eb="10">
      <t>ヘイセイ</t>
    </rPh>
    <rPh sb="12" eb="13">
      <t>ネン</t>
    </rPh>
    <rPh sb="14" eb="15">
      <t>ガツ</t>
    </rPh>
    <rPh sb="15" eb="16">
      <t>フン</t>
    </rPh>
    <rPh sb="19" eb="20">
      <t>ガツ</t>
    </rPh>
    <rPh sb="20" eb="22">
      <t>ノウフ</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</si>
</sst>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Red]\(#,##0\)"/>
    <numFmt numFmtId="178" formatCode="0.000%"/>
    <numFmt numFmtId="179" formatCode="#,##0.00_);[Red]\(#,##0.00\)"/>
    <numFmt numFmtId="180" formatCode="#,##0.0_);[Red]\(#,##0.0\)"/>
    <numFmt numFmtId="181" formatCode="#,##0_ ;[Red]\-#,##0\ "/>
    <numFmt numFmtId="182" formatCode="#,##0.0;[Red]\-#,##0.0"/>
    <numFmt numFmtId="183" formatCode="###.###&quot;％&quot;"/>
  </numFmts>
  <fonts count="27">
    <font>
      <sz val="11"/>
      <color theme="1"/>
      <name val="ＭＳ Ｐゴシック"/>
      <family val="3"/>
      <charset val="128"/>
      <scheme val="minor"/>
    </font>
    <font>
      <sz val="11"/>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2"/>
      <name val="ＭＳ Ｐゴシック"/>
      <family val="3"/>
      <charset val="128"/>
    </font>
    <font>
      <b/>
      <sz val="12"/>
      <name val="ＭＳ Ｐゴシック"/>
      <family val="3"/>
      <charset val="128"/>
    </font>
    <font>
      <b/>
      <sz val="10"/>
      <name val="ＭＳ Ｐゴシック"/>
      <family val="3"/>
      <charset val="128"/>
    </font>
    <font>
      <b/>
      <sz val="11"/>
      <name val="ＭＳ Ｐゴシック"/>
      <family val="3"/>
      <charset val="128"/>
    </font>
    <font>
      <sz val="9"/>
      <name val="ＭＳ ゴシック"/>
      <family val="3"/>
      <charset val="128"/>
    </font>
    <font>
      <sz val="14"/>
      <name val="ＭＳ Ｐゴシック"/>
      <family val="3"/>
      <charset val="128"/>
    </font>
    <font>
      <b/>
      <sz val="10"/>
      <color indexed="81"/>
      <name val="ＭＳ Ｐゴシック"/>
      <family val="3"/>
      <charset val="128"/>
    </font>
    <font>
      <sz val="11"/>
      <name val="ＭＳ ゴシック"/>
      <family val="3"/>
      <charset val="128"/>
    </font>
    <font>
      <sz val="6"/>
      <name val="ＭＳ Ｐゴシック"/>
      <family val="3"/>
      <charset val="128"/>
    </font>
    <font>
      <b/>
      <sz val="9"/>
      <name val="ＭＳ ゴシック"/>
      <family val="3"/>
      <charset val="128"/>
    </font>
    <font>
      <sz val="9"/>
      <name val="ＭＳ Ｐゴシック"/>
      <family val="3"/>
      <charset val="128"/>
    </font>
    <font>
      <sz val="12"/>
      <name val="ＭＳ ゴシック"/>
      <family val="3"/>
      <charset val="128"/>
    </font>
    <font>
      <b/>
      <sz val="16"/>
      <name val="AR P丸ゴシック体E"/>
      <family val="3"/>
      <charset val="128"/>
    </font>
    <font>
      <b/>
      <sz val="14"/>
      <name val="ＭＳ Ｐゴシック"/>
      <family val="3"/>
      <charset val="128"/>
    </font>
    <font>
      <b/>
      <sz val="14"/>
      <name val="ＭＳ ゴシック"/>
      <family val="3"/>
      <charset val="128"/>
    </font>
    <font>
      <b/>
      <sz val="14"/>
      <name val="AR P丸ゴシック体E"/>
      <family val="3"/>
      <charset val="128"/>
    </font>
    <font>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11"/>
      <color rgb="FF000000"/>
      <name val="ＭＳ Ｐゴシック"/>
      <family val="3"/>
      <charset val="128"/>
      <scheme val="minor"/>
    </font>
  </fonts>
  <fills count="12">
    <fill>
      <patternFill patternType="none"/>
    </fill>
    <fill>
      <patternFill patternType="gray125"/>
    </fill>
    <fill>
      <patternFill patternType="solid">
        <fgColor indexed="10"/>
        <bgColor indexed="64"/>
      </patternFill>
    </fill>
    <fill>
      <patternFill patternType="solid">
        <fgColor indexed="50"/>
        <bgColor indexed="64"/>
      </patternFill>
    </fill>
    <fill>
      <patternFill patternType="solid">
        <fgColor indexed="43"/>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FF"/>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8"/>
      </bottom>
      <diagonal/>
    </border>
    <border>
      <left style="thin">
        <color indexed="64"/>
      </left>
      <right/>
      <top style="hair">
        <color indexed="8"/>
      </top>
      <bottom style="hair">
        <color indexed="8"/>
      </bottom>
      <diagonal/>
    </border>
    <border>
      <left style="thin">
        <color indexed="64"/>
      </left>
      <right/>
      <top style="hair">
        <color indexed="8"/>
      </top>
      <bottom/>
      <diagonal/>
    </border>
    <border>
      <left/>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double">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hair">
        <color indexed="64"/>
      </left>
      <right style="double">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top/>
      <bottom/>
      <diagonal/>
    </border>
    <border>
      <left style="hair">
        <color indexed="64"/>
      </left>
      <right/>
      <top style="hair">
        <color indexed="64"/>
      </top>
      <bottom style="hair">
        <color indexed="64"/>
      </bottom>
      <diagonal/>
    </border>
    <border>
      <left style="thin">
        <color indexed="8"/>
      </left>
      <right/>
      <top style="hair">
        <color indexed="64"/>
      </top>
      <bottom style="hair">
        <color indexed="64"/>
      </bottom>
      <diagonal/>
    </border>
    <border>
      <left style="double">
        <color indexed="64"/>
      </left>
      <right style="thin">
        <color indexed="64"/>
      </right>
      <top style="hair">
        <color indexed="8"/>
      </top>
      <bottom/>
      <diagonal/>
    </border>
    <border>
      <left style="double">
        <color indexed="64"/>
      </left>
      <right style="thin">
        <color indexed="64"/>
      </right>
      <top/>
      <bottom style="hair">
        <color indexed="8"/>
      </bottom>
      <diagonal/>
    </border>
    <border>
      <left/>
      <right/>
      <top style="hair">
        <color indexed="8"/>
      </top>
      <bottom/>
      <diagonal/>
    </border>
    <border>
      <left style="thin">
        <color indexed="8"/>
      </left>
      <right/>
      <top/>
      <bottom/>
      <diagonal/>
    </border>
    <border>
      <left/>
      <right/>
      <top/>
      <bottom style="hair">
        <color indexed="8"/>
      </bottom>
      <diagonal/>
    </border>
    <border>
      <left/>
      <right/>
      <top style="hair">
        <color indexed="8"/>
      </top>
      <bottom style="hair">
        <color indexed="8"/>
      </bottom>
      <diagonal/>
    </border>
    <border>
      <left style="thin">
        <color indexed="8"/>
      </left>
      <right/>
      <top/>
      <bottom style="hair">
        <color indexed="8"/>
      </bottom>
      <diagonal/>
    </border>
    <border>
      <left/>
      <right/>
      <top style="double">
        <color indexed="64"/>
      </top>
      <bottom/>
      <diagonal/>
    </border>
    <border>
      <left style="double">
        <color indexed="64"/>
      </left>
      <right/>
      <top style="double">
        <color indexed="64"/>
      </top>
      <bottom/>
      <diagonal/>
    </border>
    <border>
      <left style="double">
        <color indexed="64"/>
      </left>
      <right/>
      <top style="hair">
        <color indexed="64"/>
      </top>
      <bottom style="hair">
        <color indexed="64"/>
      </bottom>
      <diagonal/>
    </border>
    <border>
      <left style="thin">
        <color indexed="64"/>
      </left>
      <right style="thin">
        <color indexed="64"/>
      </right>
      <top/>
      <bottom/>
      <diagonal/>
    </border>
    <border>
      <left style="hair">
        <color indexed="64"/>
      </left>
      <right style="double">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8"/>
      </left>
      <right/>
      <top style="thin">
        <color indexed="64"/>
      </top>
      <bottom/>
      <diagonal/>
    </border>
    <border>
      <left style="double">
        <color indexed="64"/>
      </left>
      <right style="thin">
        <color indexed="8"/>
      </right>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bottom style="medium">
        <color indexed="64"/>
      </bottom>
      <diagonal/>
    </border>
    <border>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8"/>
      </left>
      <right/>
      <top/>
      <bottom style="thin">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right/>
      <top style="thin">
        <color indexed="64"/>
      </top>
      <bottom/>
      <diagonal/>
    </border>
    <border>
      <left style="thin">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double">
        <color indexed="64"/>
      </right>
      <top style="thin">
        <color indexed="64"/>
      </top>
      <bottom/>
      <diagonal/>
    </border>
    <border>
      <left style="hair">
        <color indexed="64"/>
      </left>
      <right style="double">
        <color indexed="64"/>
      </right>
      <top/>
      <bottom style="thin">
        <color indexed="64"/>
      </bottom>
      <diagonal/>
    </border>
    <border>
      <left style="double">
        <color indexed="64"/>
      </left>
      <right style="thin">
        <color indexed="8"/>
      </right>
      <top style="thin">
        <color indexed="8"/>
      </top>
      <bottom/>
      <diagonal/>
    </border>
    <border>
      <left style="double">
        <color indexed="64"/>
      </left>
      <right style="thin">
        <color indexed="8"/>
      </right>
      <top/>
      <bottom style="thin">
        <color indexed="64"/>
      </bottom>
      <diagonal/>
    </border>
    <border>
      <left style="thin">
        <color indexed="8"/>
      </left>
      <right/>
      <top style="thin">
        <color indexed="8"/>
      </top>
      <bottom/>
      <diagonal/>
    </border>
  </borders>
  <cellStyleXfs count="11">
    <xf numFmtId="0" fontId="0" fillId="0" borderId="0">
      <alignment vertical="center"/>
    </xf>
    <xf numFmtId="9" fontId="1" fillId="0" borderId="0" applyFont="0" applyFill="0" applyBorder="0" applyAlignment="0" applyProtection="0"/>
    <xf numFmtId="38" fontId="2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alignment vertical="center"/>
    </xf>
    <xf numFmtId="0" fontId="22" fillId="0" borderId="0">
      <alignment vertical="center"/>
    </xf>
    <xf numFmtId="0" fontId="1" fillId="0" borderId="0">
      <alignment vertical="center"/>
    </xf>
    <xf numFmtId="0" fontId="1" fillId="0" borderId="0"/>
    <xf numFmtId="0" fontId="22" fillId="0" borderId="0">
      <alignment vertical="center"/>
    </xf>
    <xf numFmtId="0" fontId="22" fillId="0" borderId="0">
      <alignment vertical="center"/>
    </xf>
  </cellStyleXfs>
  <cellXfs count="268">
    <xf numFmtId="0" fontId="0" fillId="0" borderId="0" xfId="0">
      <alignment vertical="center"/>
    </xf>
    <xf numFmtId="38" fontId="3" fillId="0" borderId="1" xfId="5" applyNumberFormat="1" applyFont="1" applyBorder="1">
      <alignment vertical="center"/>
    </xf>
    <xf numFmtId="0" fontId="0" fillId="0" borderId="0" xfId="0" applyAlignment="1">
      <alignment horizontal="right" vertical="center"/>
    </xf>
    <xf numFmtId="0" fontId="3" fillId="0" borderId="1" xfId="7" applyFont="1" applyBorder="1">
      <alignment vertical="center"/>
    </xf>
    <xf numFmtId="38" fontId="3" fillId="0" borderId="1" xfId="7" applyNumberFormat="1" applyFont="1" applyBorder="1">
      <alignment vertical="center"/>
    </xf>
    <xf numFmtId="0" fontId="1" fillId="0" borderId="0" xfId="5">
      <alignment vertical="center"/>
    </xf>
    <xf numFmtId="0" fontId="1" fillId="0" borderId="0" xfId="5" applyBorder="1">
      <alignment vertical="center"/>
    </xf>
    <xf numFmtId="180" fontId="1" fillId="0" borderId="0" xfId="5" applyNumberFormat="1" applyBorder="1">
      <alignment vertical="center"/>
    </xf>
    <xf numFmtId="176" fontId="1" fillId="0" borderId="0" xfId="5" applyNumberFormat="1">
      <alignment vertical="center"/>
    </xf>
    <xf numFmtId="0" fontId="1" fillId="0" borderId="1" xfId="5" applyBorder="1">
      <alignment vertical="center"/>
    </xf>
    <xf numFmtId="38" fontId="3" fillId="0" borderId="1" xfId="3" applyFont="1" applyFill="1" applyBorder="1" applyAlignment="1">
      <alignment horizontal="right" vertical="center"/>
    </xf>
    <xf numFmtId="0" fontId="3" fillId="0" borderId="1" xfId="5" applyFont="1" applyBorder="1">
      <alignment vertical="center"/>
    </xf>
    <xf numFmtId="0" fontId="3" fillId="0" borderId="0" xfId="0" applyFont="1" applyFill="1" applyBorder="1" applyAlignment="1">
      <alignment horizontal="center" vertical="center"/>
    </xf>
    <xf numFmtId="10" fontId="7" fillId="0" borderId="0" xfId="0" applyNumberFormat="1" applyFont="1" applyFill="1" applyBorder="1">
      <alignment vertical="center"/>
    </xf>
    <xf numFmtId="0" fontId="0" fillId="0" borderId="0" xfId="0" applyAlignment="1"/>
    <xf numFmtId="0" fontId="23" fillId="0" borderId="0" xfId="0" applyFont="1">
      <alignment vertical="center"/>
    </xf>
    <xf numFmtId="0" fontId="23" fillId="0" borderId="1" xfId="0" applyFont="1" applyBorder="1" applyAlignment="1">
      <alignment horizontal="center" vertical="center"/>
    </xf>
    <xf numFmtId="38" fontId="10" fillId="0" borderId="0" xfId="3" applyFont="1" applyFill="1" applyBorder="1" applyAlignment="1">
      <alignment horizontal="right" vertical="center"/>
    </xf>
    <xf numFmtId="38" fontId="10" fillId="0" borderId="2" xfId="3" applyFont="1" applyFill="1" applyBorder="1" applyAlignment="1">
      <alignment horizontal="right" vertical="center"/>
    </xf>
    <xf numFmtId="38" fontId="10" fillId="0" borderId="3" xfId="3" applyFont="1" applyFill="1" applyBorder="1" applyAlignment="1">
      <alignment horizontal="right" vertical="center"/>
    </xf>
    <xf numFmtId="38" fontId="10" fillId="0" borderId="4" xfId="3" applyFont="1" applyFill="1" applyBorder="1" applyAlignment="1">
      <alignment horizontal="right" vertical="center"/>
    </xf>
    <xf numFmtId="38" fontId="10" fillId="0" borderId="5" xfId="3" applyFont="1" applyFill="1" applyBorder="1" applyAlignment="1">
      <alignment horizontal="right" vertical="center"/>
    </xf>
    <xf numFmtId="38" fontId="10" fillId="0" borderId="6" xfId="3" applyFont="1" applyFill="1" applyBorder="1" applyAlignment="1">
      <alignment horizontal="right" vertical="center"/>
    </xf>
    <xf numFmtId="38" fontId="10" fillId="0" borderId="7" xfId="3" applyFont="1" applyFill="1" applyBorder="1" applyAlignment="1">
      <alignment horizontal="right" vertical="center"/>
    </xf>
    <xf numFmtId="0" fontId="0" fillId="0" borderId="1" xfId="0" applyBorder="1">
      <alignment vertical="center"/>
    </xf>
    <xf numFmtId="0" fontId="0" fillId="0" borderId="8" xfId="0" applyBorder="1">
      <alignment vertical="center"/>
    </xf>
    <xf numFmtId="0" fontId="0" fillId="0" borderId="9" xfId="0" applyBorder="1">
      <alignment vertical="center"/>
    </xf>
    <xf numFmtId="38" fontId="0" fillId="0" borderId="1" xfId="0" applyNumberFormat="1" applyBorder="1" applyAlignment="1"/>
    <xf numFmtId="0" fontId="23" fillId="0" borderId="1" xfId="0" applyFont="1" applyBorder="1">
      <alignment vertical="center"/>
    </xf>
    <xf numFmtId="38" fontId="22" fillId="0" borderId="1" xfId="2" applyFont="1" applyBorder="1" applyAlignment="1">
      <alignment horizontal="center"/>
    </xf>
    <xf numFmtId="0" fontId="6" fillId="5" borderId="10" xfId="5" applyFont="1" applyFill="1" applyBorder="1">
      <alignment vertical="center"/>
    </xf>
    <xf numFmtId="0" fontId="6" fillId="5" borderId="11" xfId="5" applyFont="1" applyFill="1" applyBorder="1" applyAlignment="1">
      <alignment horizontal="center" vertical="center"/>
    </xf>
    <xf numFmtId="0" fontId="6" fillId="5" borderId="11" xfId="5" applyFont="1" applyFill="1" applyBorder="1" applyAlignment="1">
      <alignment horizontal="center" vertical="center" wrapText="1"/>
    </xf>
    <xf numFmtId="0" fontId="6" fillId="5" borderId="12" xfId="5" applyFont="1" applyFill="1" applyBorder="1" applyAlignment="1">
      <alignment horizontal="center" vertical="center"/>
    </xf>
    <xf numFmtId="0" fontId="6" fillId="5" borderId="13" xfId="5" applyFont="1" applyFill="1" applyBorder="1" applyAlignment="1">
      <alignment horizontal="center" vertical="center"/>
    </xf>
    <xf numFmtId="0" fontId="6" fillId="0" borderId="8" xfId="5" applyFont="1" applyBorder="1">
      <alignment vertical="center"/>
    </xf>
    <xf numFmtId="179" fontId="6" fillId="0" borderId="1" xfId="5" applyNumberFormat="1" applyFont="1" applyBorder="1">
      <alignment vertical="center"/>
    </xf>
    <xf numFmtId="179" fontId="6" fillId="0" borderId="14" xfId="5" applyNumberFormat="1" applyFont="1" applyBorder="1">
      <alignment vertical="center"/>
    </xf>
    <xf numFmtId="0" fontId="6" fillId="0" borderId="15" xfId="5" applyFont="1" applyBorder="1">
      <alignment vertical="center"/>
    </xf>
    <xf numFmtId="179" fontId="6" fillId="0" borderId="16" xfId="5" applyNumberFormat="1" applyFont="1" applyBorder="1" applyAlignment="1">
      <alignment vertical="center"/>
    </xf>
    <xf numFmtId="179" fontId="6" fillId="0" borderId="16" xfId="5" applyNumberFormat="1" applyFont="1" applyBorder="1">
      <alignment vertical="center"/>
    </xf>
    <xf numFmtId="177" fontId="6" fillId="0" borderId="16" xfId="5" applyNumberFormat="1" applyFont="1" applyBorder="1">
      <alignment vertical="center"/>
    </xf>
    <xf numFmtId="179" fontId="6" fillId="0" borderId="17" xfId="5" applyNumberFormat="1" applyFont="1" applyBorder="1">
      <alignment vertical="center"/>
    </xf>
    <xf numFmtId="0" fontId="6" fillId="0" borderId="18" xfId="5" applyFont="1" applyBorder="1">
      <alignment vertical="center"/>
    </xf>
    <xf numFmtId="179" fontId="6" fillId="0" borderId="19" xfId="5" applyNumberFormat="1" applyFont="1" applyBorder="1">
      <alignment vertical="center"/>
    </xf>
    <xf numFmtId="176" fontId="6" fillId="0" borderId="19" xfId="5" applyNumberFormat="1" applyFont="1" applyBorder="1">
      <alignment vertical="center"/>
    </xf>
    <xf numFmtId="179" fontId="6" fillId="0" borderId="20" xfId="5" applyNumberFormat="1" applyFont="1" applyBorder="1">
      <alignment vertical="center"/>
    </xf>
    <xf numFmtId="0" fontId="0" fillId="0" borderId="1" xfId="0" applyBorder="1" applyAlignment="1"/>
    <xf numFmtId="0" fontId="0" fillId="0" borderId="21" xfId="0" applyBorder="1" applyAlignment="1"/>
    <xf numFmtId="0" fontId="0" fillId="0" borderId="0" xfId="0" applyBorder="1">
      <alignment vertical="center"/>
    </xf>
    <xf numFmtId="0" fontId="0" fillId="0" borderId="22" xfId="0" applyBorder="1" applyAlignment="1"/>
    <xf numFmtId="0" fontId="0" fillId="0" borderId="8" xfId="0" applyBorder="1" applyAlignment="1"/>
    <xf numFmtId="38" fontId="13" fillId="0" borderId="0" xfId="4" applyFont="1" applyAlignment="1">
      <alignment vertical="center"/>
    </xf>
    <xf numFmtId="38" fontId="13" fillId="0" borderId="0" xfId="4" applyFont="1" applyAlignment="1">
      <alignment horizontal="center" vertical="center"/>
    </xf>
    <xf numFmtId="38" fontId="13" fillId="0" borderId="0" xfId="4" applyFont="1" applyAlignment="1">
      <alignment horizontal="right" vertical="center"/>
    </xf>
    <xf numFmtId="182" fontId="13" fillId="0" borderId="0" xfId="4" applyNumberFormat="1" applyFont="1" applyAlignment="1">
      <alignment vertical="center"/>
    </xf>
    <xf numFmtId="38" fontId="10" fillId="0" borderId="0" xfId="4" applyFont="1" applyAlignment="1">
      <alignment vertical="center"/>
    </xf>
    <xf numFmtId="38" fontId="10" fillId="0" borderId="0" xfId="4" applyFont="1" applyAlignment="1">
      <alignment horizontal="center" vertical="center"/>
    </xf>
    <xf numFmtId="38" fontId="10" fillId="0" borderId="0" xfId="4" applyFont="1" applyAlignment="1">
      <alignment horizontal="right" vertical="center"/>
    </xf>
    <xf numFmtId="182" fontId="10" fillId="0" borderId="0" xfId="4" applyNumberFormat="1" applyFont="1" applyAlignment="1">
      <alignment vertical="center"/>
    </xf>
    <xf numFmtId="38" fontId="15" fillId="0" borderId="0" xfId="4" applyFont="1" applyFill="1" applyBorder="1" applyAlignment="1">
      <alignment horizontal="left" vertical="center" wrapText="1"/>
    </xf>
    <xf numFmtId="38" fontId="10" fillId="0" borderId="0" xfId="4" applyFont="1" applyBorder="1" applyAlignment="1">
      <alignment vertical="center"/>
    </xf>
    <xf numFmtId="4" fontId="10" fillId="0" borderId="0" xfId="8" applyNumberFormat="1" applyFont="1" applyFill="1" applyBorder="1" applyAlignment="1">
      <alignment vertical="center"/>
    </xf>
    <xf numFmtId="4" fontId="10" fillId="0" borderId="23" xfId="4" applyNumberFormat="1" applyFont="1" applyFill="1" applyBorder="1" applyAlignment="1">
      <alignment vertical="center"/>
    </xf>
    <xf numFmtId="4" fontId="10" fillId="0" borderId="24" xfId="4" applyNumberFormat="1" applyFont="1" applyFill="1" applyBorder="1" applyAlignment="1">
      <alignment vertical="center"/>
    </xf>
    <xf numFmtId="4" fontId="10" fillId="0" borderId="25" xfId="4" applyNumberFormat="1" applyFont="1" applyFill="1" applyBorder="1" applyAlignment="1">
      <alignment vertical="center"/>
    </xf>
    <xf numFmtId="38" fontId="10" fillId="0" borderId="26" xfId="4" applyFont="1" applyFill="1" applyBorder="1" applyAlignment="1">
      <alignment vertical="center"/>
    </xf>
    <xf numFmtId="38" fontId="10" fillId="0" borderId="27" xfId="4" applyFont="1" applyFill="1" applyBorder="1" applyAlignment="1">
      <alignment horizontal="center" vertical="center"/>
    </xf>
    <xf numFmtId="38" fontId="10" fillId="0" borderId="28" xfId="4" applyFont="1" applyFill="1" applyBorder="1" applyAlignment="1">
      <alignment horizontal="right" vertical="center"/>
    </xf>
    <xf numFmtId="38" fontId="10" fillId="0" borderId="29" xfId="4" applyFont="1" applyFill="1" applyBorder="1" applyAlignment="1">
      <alignment horizontal="right" vertical="center"/>
    </xf>
    <xf numFmtId="38" fontId="10" fillId="0" borderId="30" xfId="4" applyFont="1" applyFill="1" applyBorder="1" applyAlignment="1">
      <alignment horizontal="center" vertical="center"/>
    </xf>
    <xf numFmtId="4" fontId="10" fillId="0" borderId="31" xfId="4" applyNumberFormat="1" applyFont="1" applyFill="1" applyBorder="1" applyAlignment="1">
      <alignment vertical="center"/>
    </xf>
    <xf numFmtId="4" fontId="10" fillId="0" borderId="32" xfId="4" applyNumberFormat="1" applyFont="1" applyFill="1" applyBorder="1" applyAlignment="1">
      <alignment vertical="center"/>
    </xf>
    <xf numFmtId="4" fontId="10" fillId="0" borderId="33" xfId="4" applyNumberFormat="1" applyFont="1" applyFill="1" applyBorder="1" applyAlignment="1">
      <alignment vertical="center"/>
    </xf>
    <xf numFmtId="38" fontId="10" fillId="0" borderId="34" xfId="4" applyFont="1" applyFill="1" applyBorder="1" applyAlignment="1">
      <alignment vertical="center"/>
    </xf>
    <xf numFmtId="38" fontId="10" fillId="0" borderId="2" xfId="4" applyFont="1" applyFill="1" applyBorder="1" applyAlignment="1">
      <alignment horizontal="center" vertical="center"/>
    </xf>
    <xf numFmtId="38" fontId="10" fillId="0" borderId="3" xfId="4" applyFont="1" applyFill="1" applyBorder="1" applyAlignment="1">
      <alignment horizontal="right" vertical="center"/>
    </xf>
    <xf numFmtId="38" fontId="10" fillId="0" borderId="35" xfId="4" applyFont="1" applyFill="1" applyBorder="1" applyAlignment="1">
      <alignment horizontal="right" vertical="center"/>
    </xf>
    <xf numFmtId="38" fontId="10" fillId="0" borderId="36" xfId="4" applyFont="1" applyFill="1" applyBorder="1" applyAlignment="1">
      <alignment horizontal="center" vertical="center"/>
    </xf>
    <xf numFmtId="4" fontId="10" fillId="0" borderId="37" xfId="8" applyNumberFormat="1" applyFont="1" applyFill="1" applyBorder="1" applyAlignment="1">
      <alignment vertical="center"/>
    </xf>
    <xf numFmtId="4" fontId="10" fillId="0" borderId="38" xfId="4" applyNumberFormat="1" applyFont="1" applyFill="1" applyBorder="1" applyAlignment="1">
      <alignment vertical="center"/>
    </xf>
    <xf numFmtId="38" fontId="10" fillId="0" borderId="2" xfId="4" applyFont="1" applyFill="1" applyBorder="1" applyAlignment="1">
      <alignment vertical="center"/>
    </xf>
    <xf numFmtId="38" fontId="10" fillId="0" borderId="39" xfId="4" applyFont="1" applyFill="1" applyBorder="1" applyAlignment="1">
      <alignment horizontal="right" vertical="center"/>
    </xf>
    <xf numFmtId="38" fontId="10" fillId="0" borderId="40" xfId="4" applyFont="1" applyFill="1" applyBorder="1" applyAlignment="1">
      <alignment horizontal="center" vertical="center"/>
    </xf>
    <xf numFmtId="38" fontId="10" fillId="0" borderId="41" xfId="4" applyFont="1" applyFill="1" applyBorder="1" applyAlignment="1">
      <alignment horizontal="center" vertical="center"/>
    </xf>
    <xf numFmtId="38" fontId="10" fillId="0" borderId="0" xfId="4" applyFont="1" applyFill="1" applyBorder="1" applyAlignment="1">
      <alignment vertical="center"/>
    </xf>
    <xf numFmtId="38" fontId="10" fillId="0" borderId="42" xfId="4" applyFont="1" applyFill="1" applyBorder="1" applyAlignment="1">
      <alignment horizontal="center" vertical="center"/>
    </xf>
    <xf numFmtId="38" fontId="10" fillId="0" borderId="6" xfId="4" applyFont="1" applyFill="1" applyBorder="1" applyAlignment="1">
      <alignment horizontal="right" vertical="center"/>
    </xf>
    <xf numFmtId="38" fontId="10" fillId="0" borderId="43" xfId="4" applyFont="1" applyFill="1" applyBorder="1" applyAlignment="1">
      <alignment horizontal="right" vertical="center"/>
    </xf>
    <xf numFmtId="38" fontId="10" fillId="0" borderId="44" xfId="4" applyFont="1" applyFill="1" applyBorder="1" applyAlignment="1">
      <alignment vertical="center"/>
    </xf>
    <xf numFmtId="38" fontId="10" fillId="0" borderId="45" xfId="4" applyFont="1" applyFill="1" applyBorder="1" applyAlignment="1">
      <alignment horizontal="center" vertical="center"/>
    </xf>
    <xf numFmtId="38" fontId="10" fillId="0" borderId="5" xfId="4" applyFont="1" applyFill="1" applyBorder="1" applyAlignment="1">
      <alignment horizontal="right" vertical="center"/>
    </xf>
    <xf numFmtId="38" fontId="10" fillId="0" borderId="46" xfId="4" applyFont="1" applyFill="1" applyBorder="1" applyAlignment="1">
      <alignment horizontal="right" vertical="center"/>
    </xf>
    <xf numFmtId="4" fontId="16" fillId="0" borderId="0" xfId="8" applyNumberFormat="1" applyFont="1" applyAlignment="1"/>
    <xf numFmtId="4" fontId="10" fillId="0" borderId="47" xfId="8" applyNumberFormat="1" applyFont="1" applyFill="1" applyBorder="1" applyAlignment="1">
      <alignment vertical="center"/>
    </xf>
    <xf numFmtId="4" fontId="10" fillId="0" borderId="48" xfId="8" applyNumberFormat="1" applyFont="1" applyFill="1" applyBorder="1" applyAlignment="1">
      <alignment vertical="center"/>
    </xf>
    <xf numFmtId="4" fontId="10" fillId="0" borderId="23" xfId="4" applyNumberFormat="1" applyFont="1" applyFill="1" applyBorder="1" applyAlignment="1">
      <alignment horizontal="right" vertical="center"/>
    </xf>
    <xf numFmtId="4" fontId="10" fillId="0" borderId="24" xfId="4" applyNumberFormat="1" applyFont="1" applyFill="1" applyBorder="1" applyAlignment="1">
      <alignment horizontal="right" vertical="center"/>
    </xf>
    <xf numFmtId="4" fontId="10" fillId="0" borderId="31" xfId="4" applyNumberFormat="1" applyFont="1" applyFill="1" applyBorder="1" applyAlignment="1">
      <alignment horizontal="right" vertical="center"/>
    </xf>
    <xf numFmtId="4" fontId="10" fillId="0" borderId="32" xfId="4" applyNumberFormat="1" applyFont="1" applyFill="1" applyBorder="1" applyAlignment="1">
      <alignment horizontal="right" vertical="center"/>
    </xf>
    <xf numFmtId="38" fontId="10" fillId="0" borderId="44" xfId="4" applyFont="1" applyFill="1" applyBorder="1" applyAlignment="1">
      <alignment horizontal="center" vertical="center"/>
    </xf>
    <xf numFmtId="38" fontId="10" fillId="0" borderId="4" xfId="4" applyFont="1" applyFill="1" applyBorder="1" applyAlignment="1">
      <alignment horizontal="right" vertical="center"/>
    </xf>
    <xf numFmtId="38" fontId="10" fillId="0" borderId="2" xfId="4" applyFont="1" applyFill="1" applyBorder="1" applyAlignment="1">
      <alignment horizontal="right" vertical="center"/>
    </xf>
    <xf numFmtId="38" fontId="10" fillId="0" borderId="49" xfId="4" applyFont="1" applyFill="1" applyBorder="1" applyAlignment="1">
      <alignment horizontal="center" vertical="center"/>
    </xf>
    <xf numFmtId="38" fontId="10" fillId="0" borderId="0" xfId="4" applyFont="1" applyFill="1" applyBorder="1" applyAlignment="1">
      <alignment horizontal="right" vertical="center"/>
    </xf>
    <xf numFmtId="38" fontId="10" fillId="0" borderId="0" xfId="4" applyFont="1" applyFill="1" applyBorder="1" applyAlignment="1">
      <alignment horizontal="center" vertical="center"/>
    </xf>
    <xf numFmtId="38" fontId="10" fillId="0" borderId="50" xfId="4" applyFont="1" applyFill="1" applyBorder="1" applyAlignment="1">
      <alignment horizontal="right" vertical="center"/>
    </xf>
    <xf numFmtId="38" fontId="10" fillId="0" borderId="37" xfId="4" applyFont="1" applyFill="1" applyBorder="1" applyAlignment="1">
      <alignment horizontal="center" vertical="center"/>
    </xf>
    <xf numFmtId="4" fontId="10" fillId="0" borderId="51" xfId="4" applyNumberFormat="1" applyFont="1" applyFill="1" applyBorder="1" applyAlignment="1">
      <alignment horizontal="right" vertical="center"/>
    </xf>
    <xf numFmtId="4" fontId="10" fillId="0" borderId="52" xfId="4" applyNumberFormat="1" applyFont="1" applyFill="1" applyBorder="1" applyAlignment="1">
      <alignment horizontal="right" vertical="center"/>
    </xf>
    <xf numFmtId="4" fontId="10" fillId="0" borderId="53" xfId="4" applyNumberFormat="1" applyFont="1" applyFill="1" applyBorder="1" applyAlignment="1">
      <alignment horizontal="centerContinuous" vertical="center"/>
    </xf>
    <xf numFmtId="4" fontId="10" fillId="0" borderId="52" xfId="4" applyNumberFormat="1" applyFont="1" applyFill="1" applyBorder="1" applyAlignment="1">
      <alignment horizontal="centerContinuous" vertical="center"/>
    </xf>
    <xf numFmtId="4" fontId="10" fillId="0" borderId="54" xfId="4" applyNumberFormat="1" applyFont="1" applyFill="1" applyBorder="1" applyAlignment="1">
      <alignment horizontal="centerContinuous" vertical="center"/>
    </xf>
    <xf numFmtId="4" fontId="10" fillId="0" borderId="54" xfId="4" applyNumberFormat="1" applyFont="1" applyFill="1" applyBorder="1" applyAlignment="1">
      <alignment vertical="center"/>
    </xf>
    <xf numFmtId="38" fontId="10" fillId="0" borderId="16" xfId="4" applyFont="1" applyFill="1" applyBorder="1" applyAlignment="1">
      <alignment horizontal="right" vertical="center"/>
    </xf>
    <xf numFmtId="38" fontId="10" fillId="0" borderId="55" xfId="4" applyFont="1" applyFill="1" applyBorder="1" applyAlignment="1">
      <alignment horizontal="right" vertical="center"/>
    </xf>
    <xf numFmtId="38" fontId="10" fillId="0" borderId="56" xfId="4" applyFont="1" applyFill="1" applyBorder="1" applyAlignment="1">
      <alignment horizontal="center" vertical="center"/>
    </xf>
    <xf numFmtId="10" fontId="1" fillId="0" borderId="0" xfId="5" applyNumberFormat="1">
      <alignment vertical="center"/>
    </xf>
    <xf numFmtId="0" fontId="0" fillId="0" borderId="1" xfId="0" applyBorder="1">
      <alignment vertical="center"/>
    </xf>
    <xf numFmtId="10" fontId="26" fillId="11" borderId="1" xfId="0" applyNumberFormat="1" applyFont="1" applyFill="1" applyBorder="1" applyAlignment="1">
      <alignment horizontal="right" vertical="center" wrapText="1"/>
    </xf>
    <xf numFmtId="0" fontId="0" fillId="0" borderId="1" xfId="0" applyBorder="1" applyAlignment="1"/>
    <xf numFmtId="177" fontId="22" fillId="0" borderId="1" xfId="2" applyNumberFormat="1" applyFont="1" applyBorder="1" applyAlignment="1"/>
    <xf numFmtId="38" fontId="24" fillId="9" borderId="1" xfId="2" applyFont="1" applyFill="1" applyBorder="1" applyAlignment="1"/>
    <xf numFmtId="181" fontId="23" fillId="5" borderId="1" xfId="2" applyNumberFormat="1" applyFont="1" applyFill="1" applyBorder="1" applyAlignment="1"/>
    <xf numFmtId="0" fontId="23" fillId="0" borderId="10" xfId="0" applyFont="1" applyBorder="1">
      <alignment vertical="center"/>
    </xf>
    <xf numFmtId="0" fontId="23" fillId="0" borderId="57" xfId="0" applyFont="1" applyBorder="1">
      <alignment vertical="center"/>
    </xf>
    <xf numFmtId="177" fontId="23" fillId="0" borderId="58" xfId="0" applyNumberFormat="1" applyFont="1" applyBorder="1">
      <alignment vertical="center"/>
    </xf>
    <xf numFmtId="177" fontId="23" fillId="0" borderId="58" xfId="2" applyNumberFormat="1" applyFont="1" applyBorder="1">
      <alignment vertical="center"/>
    </xf>
    <xf numFmtId="0" fontId="0" fillId="0" borderId="9" xfId="0" applyBorder="1" applyAlignment="1">
      <alignment horizontal="center" vertical="center"/>
    </xf>
    <xf numFmtId="0" fontId="0" fillId="0" borderId="58" xfId="0" applyBorder="1" applyAlignment="1">
      <alignment horizontal="center" vertical="center"/>
    </xf>
    <xf numFmtId="179" fontId="23" fillId="0" borderId="58" xfId="2" applyNumberFormat="1" applyFont="1" applyBorder="1">
      <alignment vertical="center"/>
    </xf>
    <xf numFmtId="179" fontId="23" fillId="0" borderId="65" xfId="2" applyNumberFormat="1" applyFont="1" applyBorder="1">
      <alignment vertical="center"/>
    </xf>
    <xf numFmtId="179" fontId="23" fillId="7" borderId="1" xfId="2" applyNumberFormat="1" applyFont="1" applyFill="1" applyBorder="1" applyAlignment="1"/>
    <xf numFmtId="0" fontId="3" fillId="0" borderId="22" xfId="0" applyFont="1" applyFill="1" applyBorder="1" applyAlignment="1">
      <alignment horizontal="left" vertical="center" indent="1"/>
    </xf>
    <xf numFmtId="0" fontId="3" fillId="0" borderId="21" xfId="0" applyFont="1" applyFill="1" applyBorder="1" applyAlignment="1">
      <alignment horizontal="left" vertical="center" indent="1"/>
    </xf>
    <xf numFmtId="0" fontId="3" fillId="0" borderId="8" xfId="0" applyFont="1" applyFill="1" applyBorder="1" applyAlignment="1">
      <alignment horizontal="left" vertical="center" indent="1"/>
    </xf>
    <xf numFmtId="0" fontId="3" fillId="0" borderId="1" xfId="0" applyFont="1" applyFill="1" applyBorder="1" applyAlignment="1">
      <alignment horizontal="left" vertical="center" indent="1"/>
    </xf>
    <xf numFmtId="0" fontId="3" fillId="0" borderId="9" xfId="0" applyFont="1" applyFill="1" applyBorder="1" applyAlignment="1">
      <alignment horizontal="left" vertical="center" indent="1"/>
    </xf>
    <xf numFmtId="0" fontId="3" fillId="0" borderId="58" xfId="0" applyFont="1" applyFill="1" applyBorder="1" applyAlignment="1">
      <alignment horizontal="left" vertical="center" indent="1"/>
    </xf>
    <xf numFmtId="0" fontId="9" fillId="0" borderId="59"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3" xfId="0" applyFont="1" applyFill="1" applyBorder="1" applyAlignment="1">
      <alignment horizontal="center" vertical="center"/>
    </xf>
    <xf numFmtId="0" fontId="16" fillId="6" borderId="61" xfId="0" applyFont="1" applyFill="1" applyBorder="1" applyAlignment="1">
      <alignment horizontal="left" vertical="center" wrapText="1"/>
    </xf>
    <xf numFmtId="0" fontId="16" fillId="6" borderId="1" xfId="0" applyFont="1" applyFill="1" applyBorder="1" applyAlignment="1">
      <alignment horizontal="left" vertical="center"/>
    </xf>
    <xf numFmtId="0" fontId="16" fillId="6" borderId="14" xfId="0" applyFont="1" applyFill="1" applyBorder="1" applyAlignment="1">
      <alignment horizontal="left" vertical="center"/>
    </xf>
    <xf numFmtId="0" fontId="0" fillId="6" borderId="62" xfId="0" applyFont="1" applyFill="1" applyBorder="1" applyAlignment="1">
      <alignment horizontal="center" vertical="center"/>
    </xf>
    <xf numFmtId="0" fontId="0" fillId="6" borderId="63" xfId="0" applyFont="1" applyFill="1" applyBorder="1" applyAlignment="1">
      <alignment horizontal="center" vertical="center"/>
    </xf>
    <xf numFmtId="10" fontId="7" fillId="0" borderId="1" xfId="0" applyNumberFormat="1" applyFont="1" applyFill="1" applyBorder="1">
      <alignment vertical="center"/>
    </xf>
    <xf numFmtId="10" fontId="7" fillId="0" borderId="64" xfId="0" applyNumberFormat="1" applyFont="1" applyFill="1" applyBorder="1">
      <alignment vertical="center"/>
    </xf>
    <xf numFmtId="178" fontId="7" fillId="0" borderId="1" xfId="0" applyNumberFormat="1" applyFont="1" applyFill="1" applyBorder="1">
      <alignment vertical="center"/>
    </xf>
    <xf numFmtId="178" fontId="7" fillId="0" borderId="64" xfId="0" applyNumberFormat="1" applyFont="1" applyFill="1" applyBorder="1">
      <alignment vertical="center"/>
    </xf>
    <xf numFmtId="179" fontId="23" fillId="8" borderId="1" xfId="2" applyNumberFormat="1" applyFont="1" applyFill="1" applyBorder="1" applyAlignment="1"/>
    <xf numFmtId="179" fontId="23" fillId="8" borderId="1" xfId="0" applyNumberFormat="1" applyFont="1" applyFill="1" applyBorder="1" applyAlignment="1"/>
    <xf numFmtId="179" fontId="23" fillId="8" borderId="64" xfId="0" applyNumberFormat="1" applyFont="1" applyFill="1" applyBorder="1" applyAlignment="1"/>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13" xfId="0" applyFont="1" applyBorder="1" applyAlignment="1">
      <alignment horizontal="center" vertical="center"/>
    </xf>
    <xf numFmtId="0" fontId="23" fillId="0" borderId="1" xfId="0" applyFont="1" applyBorder="1" applyAlignment="1">
      <alignment horizontal="center" vertical="center"/>
    </xf>
    <xf numFmtId="0" fontId="8" fillId="5" borderId="11" xfId="0" applyFont="1" applyFill="1" applyBorder="1" applyAlignment="1">
      <alignment horizontal="center" vertical="center"/>
    </xf>
    <xf numFmtId="0" fontId="0" fillId="0" borderId="1" xfId="0" applyBorder="1">
      <alignment vertical="center"/>
    </xf>
    <xf numFmtId="0" fontId="0" fillId="0" borderId="64" xfId="0" applyBorder="1">
      <alignment vertical="center"/>
    </xf>
    <xf numFmtId="0" fontId="0" fillId="0" borderId="58" xfId="0" applyBorder="1">
      <alignment vertical="center"/>
    </xf>
    <xf numFmtId="0" fontId="0" fillId="0" borderId="65" xfId="0" applyBorder="1">
      <alignment vertical="center"/>
    </xf>
    <xf numFmtId="10" fontId="7" fillId="0" borderId="58" xfId="0" applyNumberFormat="1" applyFont="1" applyFill="1" applyBorder="1">
      <alignment vertical="center"/>
    </xf>
    <xf numFmtId="10" fontId="7" fillId="0" borderId="65" xfId="0" applyNumberFormat="1" applyFont="1" applyFill="1" applyBorder="1">
      <alignment vertical="center"/>
    </xf>
    <xf numFmtId="10" fontId="7" fillId="0" borderId="1" xfId="0" applyNumberFormat="1" applyFont="1" applyFill="1" applyBorder="1" applyAlignment="1">
      <alignment horizontal="right" vertical="center"/>
    </xf>
    <xf numFmtId="10" fontId="7" fillId="0" borderId="64" xfId="0" applyNumberFormat="1" applyFont="1" applyFill="1" applyBorder="1" applyAlignment="1">
      <alignment horizontal="right" vertical="center"/>
    </xf>
    <xf numFmtId="0" fontId="8" fillId="8" borderId="11" xfId="0" applyFont="1" applyFill="1" applyBorder="1" applyAlignment="1">
      <alignment horizontal="center" vertical="center"/>
    </xf>
    <xf numFmtId="0" fontId="8" fillId="8" borderId="13" xfId="0" applyFont="1" applyFill="1" applyBorder="1" applyAlignment="1">
      <alignment horizontal="center" vertical="center"/>
    </xf>
    <xf numFmtId="0" fontId="24" fillId="8" borderId="66" xfId="0" applyFont="1" applyFill="1" applyBorder="1" applyAlignment="1">
      <alignment horizontal="center" vertical="center"/>
    </xf>
    <xf numFmtId="0" fontId="24" fillId="8" borderId="66" xfId="0" applyFont="1" applyFill="1" applyBorder="1" applyAlignment="1">
      <alignment horizontal="center" vertical="center" wrapText="1"/>
    </xf>
    <xf numFmtId="0" fontId="24" fillId="8" borderId="67" xfId="0" applyFont="1" applyFill="1" applyBorder="1" applyAlignment="1">
      <alignment horizontal="center" vertical="center"/>
    </xf>
    <xf numFmtId="179" fontId="23" fillId="8" borderId="21" xfId="2" applyNumberFormat="1" applyFont="1" applyFill="1" applyBorder="1" applyAlignment="1"/>
    <xf numFmtId="179" fontId="23" fillId="8" borderId="21" xfId="0" applyNumberFormat="1" applyFont="1" applyFill="1" applyBorder="1" applyAlignment="1"/>
    <xf numFmtId="179" fontId="23" fillId="8" borderId="68" xfId="0" applyNumberFormat="1" applyFont="1" applyFill="1" applyBorder="1" applyAlignment="1"/>
    <xf numFmtId="0" fontId="8" fillId="7" borderId="11" xfId="0" applyFont="1" applyFill="1" applyBorder="1" applyAlignment="1">
      <alignment horizontal="center" vertical="center"/>
    </xf>
    <xf numFmtId="0" fontId="24" fillId="7" borderId="66" xfId="0" applyFont="1" applyFill="1" applyBorder="1" applyAlignment="1">
      <alignment horizontal="center" vertical="center"/>
    </xf>
    <xf numFmtId="0" fontId="24" fillId="7" borderId="66" xfId="0" applyFont="1" applyFill="1" applyBorder="1" applyAlignment="1">
      <alignment horizontal="center" vertical="center" wrapText="1"/>
    </xf>
    <xf numFmtId="179" fontId="23" fillId="7" borderId="21" xfId="2" applyNumberFormat="1" applyFont="1" applyFill="1" applyBorder="1" applyAlignment="1"/>
    <xf numFmtId="0" fontId="24" fillId="0" borderId="11" xfId="0" applyFont="1" applyBorder="1" applyAlignment="1">
      <alignment horizontal="center" vertical="center"/>
    </xf>
    <xf numFmtId="0" fontId="24" fillId="0" borderId="66" xfId="0" applyFont="1" applyBorder="1" applyAlignment="1">
      <alignment horizontal="center" vertical="center"/>
    </xf>
    <xf numFmtId="0" fontId="0" fillId="0" borderId="21" xfId="0" applyBorder="1" applyAlignment="1"/>
    <xf numFmtId="177" fontId="22" fillId="0" borderId="21" xfId="2" applyNumberFormat="1" applyFont="1" applyBorder="1" applyAlignment="1"/>
    <xf numFmtId="0" fontId="24" fillId="9" borderId="66" xfId="0" applyFont="1" applyFill="1" applyBorder="1" applyAlignment="1">
      <alignment horizontal="center" vertical="center"/>
    </xf>
    <xf numFmtId="0" fontId="24" fillId="9" borderId="11" xfId="0" applyFont="1" applyFill="1" applyBorder="1" applyAlignment="1">
      <alignment horizontal="center" vertical="center"/>
    </xf>
    <xf numFmtId="0" fontId="24" fillId="0" borderId="11" xfId="0" applyFont="1" applyBorder="1" applyAlignment="1">
      <alignment horizontal="center" vertical="center" wrapText="1"/>
    </xf>
    <xf numFmtId="0" fontId="24" fillId="10" borderId="11" xfId="0" applyFont="1" applyFill="1" applyBorder="1" applyAlignment="1">
      <alignment horizontal="center" vertical="center" wrapText="1"/>
    </xf>
    <xf numFmtId="0" fontId="24" fillId="10" borderId="11" xfId="0" applyFont="1" applyFill="1" applyBorder="1" applyAlignment="1">
      <alignment horizontal="center" vertical="center"/>
    </xf>
    <xf numFmtId="0" fontId="24" fillId="10" borderId="66" xfId="0" applyFont="1" applyFill="1" applyBorder="1" applyAlignment="1">
      <alignment horizontal="center" vertical="center"/>
    </xf>
    <xf numFmtId="0" fontId="24" fillId="5" borderId="66" xfId="0" applyFont="1" applyFill="1" applyBorder="1" applyAlignment="1">
      <alignment horizontal="center" vertical="center"/>
    </xf>
    <xf numFmtId="0" fontId="24" fillId="5" borderId="66" xfId="0" applyFont="1" applyFill="1" applyBorder="1" applyAlignment="1">
      <alignment horizontal="center" vertical="center" wrapText="1"/>
    </xf>
    <xf numFmtId="38" fontId="24" fillId="9" borderId="21" xfId="2" applyFont="1" applyFill="1" applyBorder="1" applyAlignment="1"/>
    <xf numFmtId="181" fontId="23" fillId="5" borderId="21" xfId="2" applyNumberFormat="1" applyFont="1" applyFill="1" applyBorder="1" applyAlignment="1"/>
    <xf numFmtId="179" fontId="6" fillId="0" borderId="69" xfId="5" applyNumberFormat="1" applyFont="1" applyBorder="1" applyAlignment="1">
      <alignment vertical="center"/>
    </xf>
    <xf numFmtId="0" fontId="6" fillId="0" borderId="70" xfId="5" applyFont="1" applyBorder="1" applyAlignment="1">
      <alignment horizontal="center" vertical="center"/>
    </xf>
    <xf numFmtId="0" fontId="6" fillId="0" borderId="71" xfId="5" applyFont="1" applyBorder="1" applyAlignment="1">
      <alignment horizontal="center" vertical="center"/>
    </xf>
    <xf numFmtId="0" fontId="6" fillId="0" borderId="72" xfId="5" applyFont="1" applyBorder="1" applyAlignment="1">
      <alignment horizontal="center" vertical="center"/>
    </xf>
    <xf numFmtId="0" fontId="11" fillId="0" borderId="73" xfId="5" applyFont="1" applyBorder="1" applyAlignment="1">
      <alignment horizontal="center" vertical="center"/>
    </xf>
    <xf numFmtId="10" fontId="13" fillId="0" borderId="90" xfId="1" quotePrefix="1" applyNumberFormat="1" applyFont="1" applyFill="1" applyBorder="1" applyAlignment="1">
      <alignment horizontal="center" vertical="center"/>
    </xf>
    <xf numFmtId="10" fontId="13" fillId="0" borderId="91" xfId="1" quotePrefix="1" applyNumberFormat="1" applyFont="1" applyFill="1" applyBorder="1" applyAlignment="1">
      <alignment horizontal="center" vertical="center"/>
    </xf>
    <xf numFmtId="10" fontId="13" fillId="0" borderId="81" xfId="1" quotePrefix="1" applyNumberFormat="1" applyFont="1" applyFill="1" applyBorder="1" applyAlignment="1">
      <alignment horizontal="center" vertical="center"/>
    </xf>
    <xf numFmtId="10" fontId="13" fillId="0" borderId="82" xfId="1" quotePrefix="1" applyNumberFormat="1" applyFont="1" applyFill="1" applyBorder="1" applyAlignment="1">
      <alignment horizontal="center" vertical="center"/>
    </xf>
    <xf numFmtId="183" fontId="13" fillId="0" borderId="91" xfId="1" quotePrefix="1" applyNumberFormat="1" applyFont="1" applyFill="1" applyBorder="1" applyAlignment="1">
      <alignment horizontal="center" vertical="center"/>
    </xf>
    <xf numFmtId="183" fontId="13" fillId="0" borderId="81" xfId="1" quotePrefix="1" applyNumberFormat="1" applyFont="1" applyFill="1" applyBorder="1" applyAlignment="1">
      <alignment horizontal="center" vertical="center"/>
    </xf>
    <xf numFmtId="183" fontId="13" fillId="0" borderId="82" xfId="1" quotePrefix="1" applyNumberFormat="1" applyFont="1" applyFill="1" applyBorder="1" applyAlignment="1">
      <alignment horizontal="center" vertical="center"/>
    </xf>
    <xf numFmtId="178" fontId="13" fillId="4" borderId="90" xfId="1" quotePrefix="1" applyNumberFormat="1" applyFont="1" applyFill="1" applyBorder="1" applyAlignment="1">
      <alignment horizontal="center" vertical="center"/>
    </xf>
    <xf numFmtId="178" fontId="13" fillId="4" borderId="92" xfId="1" quotePrefix="1" applyNumberFormat="1" applyFont="1" applyFill="1" applyBorder="1" applyAlignment="1">
      <alignment horizontal="center" vertical="center"/>
    </xf>
    <xf numFmtId="178" fontId="13" fillId="4" borderId="81" xfId="1" quotePrefix="1" applyNumberFormat="1" applyFont="1" applyFill="1" applyBorder="1" applyAlignment="1">
      <alignment horizontal="center" vertical="center"/>
    </xf>
    <xf numFmtId="178" fontId="13" fillId="4" borderId="88" xfId="1" quotePrefix="1" applyNumberFormat="1" applyFont="1" applyFill="1" applyBorder="1" applyAlignment="1">
      <alignment horizontal="center" vertical="center"/>
    </xf>
    <xf numFmtId="38" fontId="21" fillId="0" borderId="48" xfId="4" applyFont="1" applyFill="1" applyBorder="1" applyAlignment="1">
      <alignment horizontal="center" vertical="center"/>
    </xf>
    <xf numFmtId="0" fontId="21" fillId="0" borderId="47" xfId="8" applyFont="1" applyBorder="1" applyAlignment="1">
      <alignment horizontal="center" vertical="center"/>
    </xf>
    <xf numFmtId="0" fontId="21" fillId="0" borderId="74" xfId="8" applyFont="1" applyBorder="1" applyAlignment="1">
      <alignment horizontal="center" vertical="center"/>
    </xf>
    <xf numFmtId="38" fontId="20" fillId="2" borderId="75" xfId="4" applyFont="1" applyFill="1" applyBorder="1" applyAlignment="1">
      <alignment horizontal="center" vertical="center"/>
    </xf>
    <xf numFmtId="0" fontId="19" fillId="2" borderId="75" xfId="8" applyFont="1" applyFill="1" applyBorder="1" applyAlignment="1">
      <alignment horizontal="center" vertical="center"/>
    </xf>
    <xf numFmtId="38" fontId="18" fillId="0" borderId="75" xfId="4" applyFont="1" applyFill="1" applyBorder="1" applyAlignment="1">
      <alignment horizontal="center" vertical="center"/>
    </xf>
    <xf numFmtId="38" fontId="17" fillId="0" borderId="76" xfId="4" applyFont="1" applyFill="1" applyBorder="1" applyAlignment="1">
      <alignment horizontal="center" vertical="center"/>
    </xf>
    <xf numFmtId="38" fontId="17" fillId="0" borderId="77" xfId="4" applyFont="1" applyFill="1" applyBorder="1" applyAlignment="1">
      <alignment horizontal="center" vertical="center"/>
    </xf>
    <xf numFmtId="38" fontId="17" fillId="0" borderId="78" xfId="4" applyFont="1" applyFill="1" applyBorder="1" applyAlignment="1">
      <alignment horizontal="center" vertical="center"/>
    </xf>
    <xf numFmtId="38" fontId="10" fillId="0" borderId="37" xfId="4" applyFont="1" applyFill="1" applyBorder="1" applyAlignment="1">
      <alignment horizontal="center" vertical="center"/>
    </xf>
    <xf numFmtId="38" fontId="10" fillId="0" borderId="0" xfId="4" applyFont="1" applyFill="1" applyBorder="1" applyAlignment="1">
      <alignment horizontal="center" vertical="center"/>
    </xf>
    <xf numFmtId="38" fontId="10" fillId="0" borderId="79" xfId="4" applyFont="1" applyFill="1" applyBorder="1" applyAlignment="1">
      <alignment horizontal="center" vertical="center"/>
    </xf>
    <xf numFmtId="0" fontId="1" fillId="0" borderId="47" xfId="8" applyBorder="1"/>
    <xf numFmtId="0" fontId="1" fillId="0" borderId="80" xfId="8" applyBorder="1"/>
    <xf numFmtId="0" fontId="1" fillId="0" borderId="0" xfId="8"/>
    <xf numFmtId="0" fontId="1" fillId="0" borderId="81" xfId="8" applyBorder="1"/>
    <xf numFmtId="0" fontId="1" fillId="0" borderId="82" xfId="8" applyBorder="1"/>
    <xf numFmtId="38" fontId="10" fillId="3" borderId="83" xfId="4" applyFont="1" applyFill="1" applyBorder="1" applyAlignment="1">
      <alignment horizontal="center" vertical="center"/>
    </xf>
    <xf numFmtId="38" fontId="10" fillId="3" borderId="82" xfId="4" applyFont="1" applyFill="1" applyBorder="1" applyAlignment="1">
      <alignment horizontal="center" vertical="center"/>
    </xf>
    <xf numFmtId="38" fontId="10" fillId="0" borderId="97" xfId="4" applyFont="1" applyFill="1" applyBorder="1" applyAlignment="1">
      <alignment horizontal="center" vertical="center"/>
    </xf>
    <xf numFmtId="38" fontId="10" fillId="0" borderId="98" xfId="4" applyFont="1" applyFill="1" applyBorder="1" applyAlignment="1">
      <alignment horizontal="center" vertical="center"/>
    </xf>
    <xf numFmtId="38" fontId="10" fillId="0" borderId="99" xfId="4" applyFont="1" applyFill="1" applyBorder="1" applyAlignment="1">
      <alignment horizontal="center" vertical="center"/>
    </xf>
    <xf numFmtId="38" fontId="10" fillId="0" borderId="83" xfId="4" applyFont="1" applyFill="1" applyBorder="1" applyAlignment="1">
      <alignment horizontal="center" vertical="center"/>
    </xf>
    <xf numFmtId="38" fontId="10" fillId="0" borderId="17" xfId="4" applyFont="1" applyFill="1" applyBorder="1" applyAlignment="1">
      <alignment horizontal="center" vertical="center"/>
    </xf>
    <xf numFmtId="38" fontId="10" fillId="0" borderId="81" xfId="4" applyFont="1" applyFill="1" applyBorder="1" applyAlignment="1">
      <alignment horizontal="center" vertical="center"/>
    </xf>
    <xf numFmtId="38" fontId="10" fillId="0" borderId="17" xfId="4" quotePrefix="1" applyFont="1" applyFill="1" applyBorder="1" applyAlignment="1">
      <alignment horizontal="center" vertical="center"/>
    </xf>
    <xf numFmtId="38" fontId="10" fillId="0" borderId="81" xfId="4" quotePrefix="1" applyFont="1" applyFill="1" applyBorder="1" applyAlignment="1">
      <alignment horizontal="center" vertical="center"/>
    </xf>
    <xf numFmtId="38" fontId="10" fillId="0" borderId="93" xfId="4" quotePrefix="1" applyFont="1" applyFill="1" applyBorder="1" applyAlignment="1">
      <alignment horizontal="center" vertical="center"/>
    </xf>
    <xf numFmtId="38" fontId="10" fillId="0" borderId="94" xfId="4" quotePrefix="1" applyFont="1" applyFill="1" applyBorder="1" applyAlignment="1">
      <alignment horizontal="center" vertical="center"/>
    </xf>
    <xf numFmtId="182" fontId="10" fillId="0" borderId="79" xfId="4" applyNumberFormat="1" applyFont="1" applyFill="1" applyBorder="1" applyAlignment="1">
      <alignment horizontal="center" vertical="center" wrapText="1"/>
    </xf>
    <xf numFmtId="0" fontId="1" fillId="0" borderId="84" xfId="8" applyFill="1" applyBorder="1" applyAlignment="1">
      <alignment horizontal="center" vertical="center"/>
    </xf>
    <xf numFmtId="0" fontId="1" fillId="0" borderId="80" xfId="8" applyFill="1" applyBorder="1" applyAlignment="1">
      <alignment horizontal="center" vertical="center"/>
    </xf>
    <xf numFmtId="0" fontId="1" fillId="0" borderId="85" xfId="8" applyFill="1" applyBorder="1" applyAlignment="1">
      <alignment horizontal="center" vertical="center"/>
    </xf>
    <xf numFmtId="0" fontId="1" fillId="0" borderId="81" xfId="8" applyFill="1" applyBorder="1" applyAlignment="1">
      <alignment horizontal="center" vertical="center"/>
    </xf>
    <xf numFmtId="0" fontId="1" fillId="0" borderId="86" xfId="8" applyFill="1" applyBorder="1" applyAlignment="1">
      <alignment horizontal="center" vertical="center"/>
    </xf>
    <xf numFmtId="38" fontId="10" fillId="4" borderId="80" xfId="4" applyFont="1" applyFill="1" applyBorder="1" applyAlignment="1">
      <alignment horizontal="center" vertical="center"/>
    </xf>
    <xf numFmtId="38" fontId="10" fillId="4" borderId="87" xfId="4" applyFont="1" applyFill="1" applyBorder="1" applyAlignment="1">
      <alignment horizontal="center" vertical="center"/>
    </xf>
    <xf numFmtId="0" fontId="1" fillId="4" borderId="80" xfId="8" applyFill="1" applyBorder="1" applyAlignment="1">
      <alignment horizontal="center" vertical="center"/>
    </xf>
    <xf numFmtId="0" fontId="1" fillId="4" borderId="87" xfId="8" applyFill="1" applyBorder="1" applyAlignment="1">
      <alignment horizontal="center" vertical="center"/>
    </xf>
    <xf numFmtId="0" fontId="1" fillId="4" borderId="81" xfId="8" applyFill="1" applyBorder="1" applyAlignment="1">
      <alignment horizontal="center" vertical="center"/>
    </xf>
    <xf numFmtId="0" fontId="1" fillId="4" borderId="88" xfId="8" applyFill="1" applyBorder="1" applyAlignment="1">
      <alignment horizontal="center" vertical="center"/>
    </xf>
    <xf numFmtId="38" fontId="10" fillId="0" borderId="55" xfId="4" applyFont="1" applyFill="1" applyBorder="1" applyAlignment="1">
      <alignment horizontal="center" vertical="center" wrapText="1"/>
    </xf>
    <xf numFmtId="38" fontId="10" fillId="0" borderId="89" xfId="4" applyFont="1" applyFill="1" applyBorder="1" applyAlignment="1">
      <alignment horizontal="center" vertical="center" wrapText="1"/>
    </xf>
    <xf numFmtId="38" fontId="10" fillId="0" borderId="43" xfId="4" applyFont="1" applyFill="1" applyBorder="1" applyAlignment="1">
      <alignment horizontal="center" vertical="center" wrapText="1"/>
    </xf>
    <xf numFmtId="38" fontId="10" fillId="0" borderId="0" xfId="4" applyFont="1" applyFill="1" applyBorder="1" applyAlignment="1">
      <alignment horizontal="center" vertical="center" wrapText="1"/>
    </xf>
    <xf numFmtId="38" fontId="10" fillId="0" borderId="83" xfId="4" applyFont="1" applyFill="1" applyBorder="1" applyAlignment="1">
      <alignment horizontal="center" vertical="center" wrapText="1"/>
    </xf>
    <xf numFmtId="38" fontId="10" fillId="0" borderId="82" xfId="4" applyFont="1" applyFill="1" applyBorder="1" applyAlignment="1">
      <alignment horizontal="center" vertical="center" wrapText="1"/>
    </xf>
    <xf numFmtId="182" fontId="10" fillId="0" borderId="55" xfId="4" applyNumberFormat="1" applyFont="1" applyFill="1" applyBorder="1" applyAlignment="1">
      <alignment horizontal="center" vertical="center" wrapText="1"/>
    </xf>
    <xf numFmtId="182" fontId="10" fillId="0" borderId="89" xfId="4" applyNumberFormat="1" applyFont="1" applyFill="1" applyBorder="1" applyAlignment="1">
      <alignment horizontal="center" vertical="center" wrapText="1"/>
    </xf>
    <xf numFmtId="182" fontId="10" fillId="0" borderId="43" xfId="4" applyNumberFormat="1" applyFont="1" applyFill="1" applyBorder="1" applyAlignment="1">
      <alignment horizontal="center" vertical="center" wrapText="1"/>
    </xf>
    <xf numFmtId="182" fontId="10" fillId="0" borderId="0" xfId="4" applyNumberFormat="1" applyFont="1" applyFill="1" applyBorder="1" applyAlignment="1">
      <alignment horizontal="center" vertical="center" wrapText="1"/>
    </xf>
    <xf numFmtId="182" fontId="10" fillId="0" borderId="83" xfId="4" applyNumberFormat="1" applyFont="1" applyFill="1" applyBorder="1" applyAlignment="1">
      <alignment horizontal="center" vertical="center" wrapText="1"/>
    </xf>
    <xf numFmtId="182" fontId="10" fillId="0" borderId="82" xfId="4" applyNumberFormat="1" applyFont="1" applyFill="1" applyBorder="1" applyAlignment="1">
      <alignment horizontal="center" vertical="center" wrapText="1"/>
    </xf>
    <xf numFmtId="38" fontId="10" fillId="0" borderId="95" xfId="4" quotePrefix="1" applyFont="1" applyFill="1" applyBorder="1" applyAlignment="1">
      <alignment horizontal="center" vertical="center"/>
    </xf>
    <xf numFmtId="38" fontId="10" fillId="0" borderId="96" xfId="4" quotePrefix="1" applyFont="1" applyFill="1" applyBorder="1" applyAlignment="1">
      <alignment horizontal="center" vertical="center"/>
    </xf>
    <xf numFmtId="38" fontId="10" fillId="0" borderId="0" xfId="4" applyFont="1" applyFill="1" applyBorder="1" applyAlignment="1">
      <alignment horizontal="left" vertical="center" wrapText="1"/>
    </xf>
    <xf numFmtId="38" fontId="10" fillId="0" borderId="47" xfId="4" applyFont="1" applyFill="1" applyBorder="1" applyAlignment="1">
      <alignment horizontal="left" vertical="center" wrapText="1"/>
    </xf>
    <xf numFmtId="38" fontId="15" fillId="0" borderId="0" xfId="4" applyFont="1" applyFill="1" applyBorder="1" applyAlignment="1">
      <alignment horizontal="left" vertical="center" wrapText="1"/>
    </xf>
  </cellXfs>
  <cellStyles count="11">
    <cellStyle name="パーセント 2" xfId="1"/>
    <cellStyle name="桁区切り" xfId="2" builtinId="6"/>
    <cellStyle name="桁区切り 2" xfId="3"/>
    <cellStyle name="桁区切り 6" xfId="4"/>
    <cellStyle name="標準" xfId="0" builtinId="0"/>
    <cellStyle name="標準 2" xfId="5"/>
    <cellStyle name="標準 3 2" xfId="6"/>
    <cellStyle name="標準 5" xfId="7"/>
    <cellStyle name="標準 6" xfId="8"/>
    <cellStyle name="標準 7" xfId="9"/>
    <cellStyle name="標準 8" xfId="10"/>
  </cellStyles>
  <dxfs count="1">
    <dxf>
      <fill>
        <patternFill patternType="gray0625"/>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List" dx="22" fmlaLink="都道府県!$A$1" fmlaRange="都道府県!$B$3:$B$49" sel="13" val="10"/>
</file>

<file path=xl/ctrlProps/ctrlProp2.xml><?xml version="1.0" encoding="utf-8"?>
<formControlPr xmlns="http://schemas.microsoft.com/office/spreadsheetml/2009/9/main" objectType="Radio" checked="Checked" firstButton="1" fmlaLink="$AI$12"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9</xdr:col>
      <xdr:colOff>333375</xdr:colOff>
      <xdr:row>1</xdr:row>
      <xdr:rowOff>9524</xdr:rowOff>
    </xdr:from>
    <xdr:to>
      <xdr:col>13</xdr:col>
      <xdr:colOff>62</xdr:colOff>
      <xdr:row>6</xdr:row>
      <xdr:rowOff>76199</xdr:rowOff>
    </xdr:to>
    <xdr:sp macro="" textlink="">
      <xdr:nvSpPr>
        <xdr:cNvPr id="3" name="正方形/長方形 2"/>
        <xdr:cNvSpPr/>
      </xdr:nvSpPr>
      <xdr:spPr>
        <a:xfrm>
          <a:off x="3905250" y="257174"/>
          <a:ext cx="1200150" cy="1304925"/>
        </a:xfrm>
        <a:prstGeom prst="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100" b="1"/>
            <a:t>都道府県を下記</a:t>
          </a:r>
          <a:endParaRPr kumimoji="1" lang="en-US" altLang="ja-JP" sz="1100" b="1"/>
        </a:p>
        <a:p>
          <a:pPr algn="ctr"/>
          <a:r>
            <a:rPr kumimoji="1" lang="ja-JP" altLang="en-US" sz="1100" b="1"/>
            <a:t>から選択</a:t>
          </a:r>
        </a:p>
      </xdr:txBody>
    </xdr:sp>
    <xdr:clientData/>
  </xdr:twoCellAnchor>
  <xdr:twoCellAnchor>
    <xdr:from>
      <xdr:col>0</xdr:col>
      <xdr:colOff>68580</xdr:colOff>
      <xdr:row>0</xdr:row>
      <xdr:rowOff>47625</xdr:rowOff>
    </xdr:from>
    <xdr:to>
      <xdr:col>29</xdr:col>
      <xdr:colOff>293364</xdr:colOff>
      <xdr:row>0</xdr:row>
      <xdr:rowOff>409575</xdr:rowOff>
    </xdr:to>
    <xdr:sp macro="" textlink="">
      <xdr:nvSpPr>
        <xdr:cNvPr id="4" name="AutoShape 4"/>
        <xdr:cNvSpPr>
          <a:spLocks noChangeArrowheads="1"/>
        </xdr:cNvSpPr>
      </xdr:nvSpPr>
      <xdr:spPr bwMode="auto">
        <a:xfrm>
          <a:off x="66675" y="47625"/>
          <a:ext cx="12620625" cy="361950"/>
        </a:xfrm>
        <a:prstGeom prst="roundRect">
          <a:avLst>
            <a:gd name="adj" fmla="val 16667"/>
          </a:avLst>
        </a:prstGeom>
        <a:solidFill>
          <a:schemeClr val="accent5">
            <a:lumMod val="40000"/>
            <a:lumOff val="60000"/>
          </a:schemeClr>
        </a:solidFill>
        <a:ln w="19050">
          <a:solidFill>
            <a:srgbClr val="00CCFF"/>
          </a:solidFill>
          <a:round/>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000000"/>
              </a:solidFill>
              <a:ea typeface="ＪＳゴシック"/>
            </a:rPr>
            <a:t>　社会保険料計算シート（協会けんぽ用）　</a:t>
          </a:r>
        </a:p>
      </xdr:txBody>
    </xdr:sp>
    <xdr:clientData/>
  </xdr:twoCellAnchor>
  <xdr:twoCellAnchor>
    <xdr:from>
      <xdr:col>25</xdr:col>
      <xdr:colOff>312419</xdr:colOff>
      <xdr:row>0</xdr:row>
      <xdr:rowOff>104775</xdr:rowOff>
    </xdr:from>
    <xdr:to>
      <xdr:col>29</xdr:col>
      <xdr:colOff>89401</xdr:colOff>
      <xdr:row>0</xdr:row>
      <xdr:rowOff>342900</xdr:rowOff>
    </xdr:to>
    <xdr:sp macro="" textlink="">
      <xdr:nvSpPr>
        <xdr:cNvPr id="7" name="正方形/長方形 6"/>
        <xdr:cNvSpPr/>
      </xdr:nvSpPr>
      <xdr:spPr>
        <a:xfrm>
          <a:off x="10763249" y="104775"/>
          <a:ext cx="1533525" cy="2381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i="0" kern="300" baseline="0">
              <a:solidFill>
                <a:schemeClr val="tx1"/>
              </a:solidFill>
              <a:latin typeface="+mn-ea"/>
            </a:rPr>
            <a:t>平成</a:t>
          </a:r>
          <a:r>
            <a:rPr kumimoji="1" lang="en-US" altLang="ja-JP" sz="1100" b="1" i="0" kern="300" baseline="0">
              <a:solidFill>
                <a:schemeClr val="tx1"/>
              </a:solidFill>
              <a:latin typeface="+mn-ea"/>
            </a:rPr>
            <a:t>27</a:t>
          </a:r>
          <a:r>
            <a:rPr kumimoji="1" lang="ja-JP" altLang="en-US" sz="1100" b="1" i="0" kern="300" baseline="0">
              <a:solidFill>
                <a:schemeClr val="tx1"/>
              </a:solidFill>
              <a:latin typeface="+mn-ea"/>
            </a:rPr>
            <a:t>年</a:t>
          </a:r>
          <a:r>
            <a:rPr kumimoji="1" lang="en-US" altLang="ja-JP" sz="1100" b="1" i="0" kern="300" baseline="0">
              <a:solidFill>
                <a:schemeClr val="tx1"/>
              </a:solidFill>
              <a:latin typeface="+mn-ea"/>
            </a:rPr>
            <a:t>9</a:t>
          </a:r>
          <a:r>
            <a:rPr kumimoji="1" lang="ja-JP" altLang="en-US" sz="1100" b="1" i="0" kern="300" baseline="0">
              <a:solidFill>
                <a:schemeClr val="tx1"/>
              </a:solidFill>
              <a:latin typeface="+mn-ea"/>
            </a:rPr>
            <a:t>月分から</a:t>
          </a:r>
        </a:p>
      </xdr:txBody>
    </xdr:sp>
    <xdr:clientData/>
  </xdr:twoCellAnchor>
  <xdr:twoCellAnchor>
    <xdr:from>
      <xdr:col>1</xdr:col>
      <xdr:colOff>87630</xdr:colOff>
      <xdr:row>1</xdr:row>
      <xdr:rowOff>87630</xdr:rowOff>
    </xdr:from>
    <xdr:to>
      <xdr:col>6</xdr:col>
      <xdr:colOff>205760</xdr:colOff>
      <xdr:row>6</xdr:row>
      <xdr:rowOff>66687</xdr:rowOff>
    </xdr:to>
    <xdr:sp macro="" textlink="">
      <xdr:nvSpPr>
        <xdr:cNvPr id="5" name="正方形/長方形 4"/>
        <xdr:cNvSpPr/>
      </xdr:nvSpPr>
      <xdr:spPr>
        <a:xfrm>
          <a:off x="361950" y="561975"/>
          <a:ext cx="2066925" cy="1200150"/>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800" b="1">
              <a:latin typeface="AR P丸ゴシック体E" pitchFamily="50" charset="-128"/>
              <a:ea typeface="AR P丸ゴシック体E" pitchFamily="50" charset="-128"/>
            </a:rPr>
            <a:t>50</a:t>
          </a:r>
          <a:r>
            <a:rPr kumimoji="1" lang="ja-JP" altLang="en-US" sz="1800" b="1">
              <a:latin typeface="AR P丸ゴシック体E" pitchFamily="50" charset="-128"/>
              <a:ea typeface="AR P丸ゴシック体E" pitchFamily="50" charset="-128"/>
            </a:rPr>
            <a:t>名までの</a:t>
          </a:r>
          <a:endParaRPr kumimoji="1" lang="en-US" altLang="ja-JP" sz="1800" b="1">
            <a:latin typeface="AR P丸ゴシック体E" pitchFamily="50" charset="-128"/>
            <a:ea typeface="AR P丸ゴシック体E" pitchFamily="50" charset="-128"/>
          </a:endParaRPr>
        </a:p>
        <a:p>
          <a:pPr algn="ctr"/>
          <a:r>
            <a:rPr kumimoji="1" lang="ja-JP" altLang="en-US" sz="1800" b="1">
              <a:latin typeface="AR P丸ゴシック体E" pitchFamily="50" charset="-128"/>
              <a:ea typeface="AR P丸ゴシック体E" pitchFamily="50" charset="-128"/>
            </a:rPr>
            <a:t>社会保険料</a:t>
          </a:r>
          <a:endParaRPr kumimoji="1" lang="en-US" altLang="ja-JP" sz="1800" b="1">
            <a:latin typeface="AR P丸ゴシック体E" pitchFamily="50" charset="-128"/>
            <a:ea typeface="AR P丸ゴシック体E" pitchFamily="50" charset="-128"/>
          </a:endParaRPr>
        </a:p>
        <a:p>
          <a:pPr algn="ctr">
            <a:lnSpc>
              <a:spcPts val="2100"/>
            </a:lnSpc>
          </a:pPr>
          <a:r>
            <a:rPr kumimoji="1" lang="ja-JP" altLang="en-US" sz="1800" b="1">
              <a:latin typeface="AR P丸ゴシック体E" pitchFamily="50" charset="-128"/>
              <a:ea typeface="AR P丸ゴシック体E" pitchFamily="50" charset="-128"/>
            </a:rPr>
            <a:t>を計算します</a:t>
          </a:r>
        </a:p>
      </xdr:txBody>
    </xdr:sp>
    <xdr:clientData/>
  </xdr:twoCellAnchor>
  <xdr:twoCellAnchor>
    <xdr:from>
      <xdr:col>20</xdr:col>
      <xdr:colOff>360045</xdr:colOff>
      <xdr:row>7</xdr:row>
      <xdr:rowOff>57150</xdr:rowOff>
    </xdr:from>
    <xdr:to>
      <xdr:col>30</xdr:col>
      <xdr:colOff>346712</xdr:colOff>
      <xdr:row>8</xdr:row>
      <xdr:rowOff>200025</xdr:rowOff>
    </xdr:to>
    <xdr:sp macro="" textlink="">
      <xdr:nvSpPr>
        <xdr:cNvPr id="6" name="正方形/長方形 5"/>
        <xdr:cNvSpPr/>
      </xdr:nvSpPr>
      <xdr:spPr>
        <a:xfrm>
          <a:off x="8465820" y="2257425"/>
          <a:ext cx="4520567" cy="33337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t>本社会保険料計算シートの使用はあくまで試算用としてお使いください</a:t>
          </a:r>
        </a:p>
      </xdr:txBody>
    </xdr:sp>
    <xdr:clientData/>
  </xdr:twoCellAnchor>
  <mc:AlternateContent xmlns:mc="http://schemas.openxmlformats.org/markup-compatibility/2006">
    <mc:Choice xmlns:a14="http://schemas.microsoft.com/office/drawing/2010/main" Requires="a14">
      <xdr:twoCellAnchor editAs="oneCell">
        <xdr:from>
          <xdr:col>10</xdr:col>
          <xdr:colOff>57150</xdr:colOff>
          <xdr:row>3</xdr:row>
          <xdr:rowOff>19050</xdr:rowOff>
        </xdr:from>
        <xdr:to>
          <xdr:col>12</xdr:col>
          <xdr:colOff>152400</xdr:colOff>
          <xdr:row>5</xdr:row>
          <xdr:rowOff>114300</xdr:rowOff>
        </xdr:to>
        <xdr:sp macro="" textlink="">
          <xdr:nvSpPr>
            <xdr:cNvPr id="1050" name="List Box 26"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95250</xdr:colOff>
          <xdr:row>2</xdr:row>
          <xdr:rowOff>9525</xdr:rowOff>
        </xdr:from>
        <xdr:to>
          <xdr:col>23</xdr:col>
          <xdr:colOff>19050</xdr:colOff>
          <xdr:row>5</xdr:row>
          <xdr:rowOff>219075</xdr:rowOff>
        </xdr:to>
        <xdr:grpSp>
          <xdr:nvGrpSpPr>
            <xdr:cNvPr id="1063" name="Group 39"/>
            <xdr:cNvGrpSpPr>
              <a:grpSpLocks/>
            </xdr:cNvGrpSpPr>
          </xdr:nvGrpSpPr>
          <xdr:grpSpPr bwMode="auto">
            <a:xfrm>
              <a:off x="9153525" y="733425"/>
              <a:ext cx="400050" cy="1152525"/>
              <a:chOff x="761" y="42"/>
              <a:chExt cx="32" cy="91"/>
            </a:xfrm>
          </xdr:grpSpPr>
          <xdr:sp macro="" textlink="">
            <xdr:nvSpPr>
              <xdr:cNvPr id="1055" name="Option Button 31" hidden="1">
                <a:extLst>
                  <a:ext uri="{63B3BB69-23CF-44E3-9099-C40C66FF867C}">
                    <a14:compatExt spid="_x0000_s1055"/>
                  </a:ext>
                </a:extLst>
              </xdr:cNvPr>
              <xdr:cNvSpPr/>
            </xdr:nvSpPr>
            <xdr:spPr bwMode="auto">
              <a:xfrm>
                <a:off x="761" y="42"/>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6" name="Option Button 32" hidden="1">
                <a:extLst>
                  <a:ext uri="{63B3BB69-23CF-44E3-9099-C40C66FF867C}">
                    <a14:compatExt spid="_x0000_s1056"/>
                  </a:ext>
                </a:extLst>
              </xdr:cNvPr>
              <xdr:cNvSpPr/>
            </xdr:nvSpPr>
            <xdr:spPr bwMode="auto">
              <a:xfrm>
                <a:off x="761" y="65"/>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7" name="Option Button 33" hidden="1">
                <a:extLst>
                  <a:ext uri="{63B3BB69-23CF-44E3-9099-C40C66FF867C}">
                    <a14:compatExt spid="_x0000_s1057"/>
                  </a:ext>
                </a:extLst>
              </xdr:cNvPr>
              <xdr:cNvSpPr/>
            </xdr:nvSpPr>
            <xdr:spPr bwMode="auto">
              <a:xfrm>
                <a:off x="761" y="88"/>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8" name="Option Button 34" hidden="1">
                <a:extLst>
                  <a:ext uri="{63B3BB69-23CF-44E3-9099-C40C66FF867C}">
                    <a14:compatExt spid="_x0000_s1058"/>
                  </a:ext>
                </a:extLst>
              </xdr:cNvPr>
              <xdr:cNvSpPr/>
            </xdr:nvSpPr>
            <xdr:spPr bwMode="auto">
              <a:xfrm>
                <a:off x="761" y="111"/>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V116"/>
  <sheetViews>
    <sheetView tabSelected="1" zoomScaleNormal="100" workbookViewId="0">
      <pane ySplit="11" topLeftCell="A12" activePane="bottomLeft" state="frozen"/>
      <selection pane="bottomLeft" activeCell="A2" sqref="A2"/>
    </sheetView>
  </sheetViews>
  <sheetFormatPr defaultColWidth="5.5" defaultRowHeight="13.5"/>
  <cols>
    <col min="1" max="1" width="3.625" customWidth="1"/>
    <col min="2" max="2" width="6.375" customWidth="1"/>
    <col min="3" max="3" width="5.5" customWidth="1"/>
    <col min="4" max="4" width="4.125" customWidth="1"/>
    <col min="5" max="6" width="4.75" customWidth="1"/>
    <col min="7" max="7" width="5.125" customWidth="1"/>
    <col min="8" max="8" width="4.875" customWidth="1"/>
    <col min="9" max="12" width="5.25" customWidth="1"/>
    <col min="13" max="18" width="5.625" customWidth="1"/>
    <col min="19" max="24" width="6.25" customWidth="1"/>
    <col min="25" max="30" width="5.75" customWidth="1"/>
    <col min="31" max="31" width="5.5" customWidth="1"/>
    <col min="32" max="32" width="10.5" hidden="1" customWidth="1"/>
    <col min="33" max="34" width="9" hidden="1" customWidth="1"/>
    <col min="35" max="35" width="8.25" hidden="1" customWidth="1"/>
    <col min="36" max="36" width="5.625" hidden="1" customWidth="1"/>
    <col min="37" max="44" width="6.25" hidden="1" customWidth="1"/>
    <col min="45" max="48" width="7.375" hidden="1" customWidth="1"/>
  </cols>
  <sheetData>
    <row r="1" spans="1:48" ht="36.75" customHeight="1" thickBot="1"/>
    <row r="2" spans="1:48" ht="20.25" customHeight="1">
      <c r="A2" s="49"/>
      <c r="B2" s="49"/>
      <c r="C2" s="49"/>
      <c r="D2" s="49"/>
      <c r="E2" s="49"/>
      <c r="F2" s="49"/>
      <c r="G2" s="49"/>
      <c r="H2" s="49"/>
      <c r="I2" s="49"/>
      <c r="J2" s="49"/>
      <c r="O2" s="139" t="s">
        <v>63</v>
      </c>
      <c r="P2" s="140"/>
      <c r="Q2" s="140"/>
      <c r="R2" s="140"/>
      <c r="S2" s="140"/>
      <c r="T2" s="141"/>
      <c r="U2" s="142"/>
      <c r="W2" s="155" t="s">
        <v>80</v>
      </c>
      <c r="X2" s="156"/>
      <c r="Y2" s="156"/>
      <c r="Z2" s="156"/>
      <c r="AA2" s="156"/>
      <c r="AB2" s="157"/>
    </row>
    <row r="3" spans="1:48" ht="24.75" customHeight="1">
      <c r="A3" s="49"/>
      <c r="B3" s="49"/>
      <c r="C3" s="49"/>
      <c r="D3" s="49"/>
      <c r="E3" s="49"/>
      <c r="F3" s="49"/>
      <c r="G3" s="49"/>
      <c r="H3" s="49"/>
      <c r="I3" s="49"/>
      <c r="J3" s="49"/>
      <c r="O3" s="146" t="str">
        <f>+都道府県!B1</f>
        <v>東京都</v>
      </c>
      <c r="P3" s="147"/>
      <c r="Q3" s="143" t="s">
        <v>166</v>
      </c>
      <c r="R3" s="144"/>
      <c r="S3" s="145"/>
      <c r="T3" s="166">
        <f>+都道府県!C1</f>
        <v>9.9699999999999997E-2</v>
      </c>
      <c r="U3" s="167"/>
      <c r="W3" s="25"/>
      <c r="X3" s="160" t="s">
        <v>79</v>
      </c>
      <c r="Y3" s="160"/>
      <c r="Z3" s="160"/>
      <c r="AA3" s="160"/>
      <c r="AB3" s="161"/>
    </row>
    <row r="4" spans="1:48" ht="24.75" customHeight="1">
      <c r="A4" s="49"/>
      <c r="B4" s="49"/>
      <c r="C4" s="49"/>
      <c r="D4" s="49"/>
      <c r="E4" s="49"/>
      <c r="F4" s="49"/>
      <c r="G4" s="49"/>
      <c r="H4" s="49"/>
      <c r="I4" s="49"/>
      <c r="J4" s="49"/>
      <c r="O4" s="133" t="s">
        <v>167</v>
      </c>
      <c r="P4" s="134"/>
      <c r="Q4" s="134"/>
      <c r="R4" s="134"/>
      <c r="S4" s="134"/>
      <c r="T4" s="148">
        <v>1.5800000000000002E-2</v>
      </c>
      <c r="U4" s="149"/>
      <c r="W4" s="25"/>
      <c r="X4" s="160" t="s">
        <v>76</v>
      </c>
      <c r="Y4" s="160"/>
      <c r="Z4" s="160"/>
      <c r="AA4" s="160"/>
      <c r="AB4" s="161"/>
    </row>
    <row r="5" spans="1:48" ht="24.75" customHeight="1">
      <c r="A5" s="49"/>
      <c r="B5" s="49"/>
      <c r="C5" s="49"/>
      <c r="D5" s="49"/>
      <c r="E5" s="49"/>
      <c r="F5" s="49"/>
      <c r="G5" s="49"/>
      <c r="H5" s="49"/>
      <c r="I5" s="49"/>
      <c r="J5" s="49"/>
      <c r="O5" s="135" t="s">
        <v>168</v>
      </c>
      <c r="P5" s="136"/>
      <c r="Q5" s="136"/>
      <c r="R5" s="136"/>
      <c r="S5" s="136"/>
      <c r="T5" s="150">
        <v>0.17827999999999999</v>
      </c>
      <c r="U5" s="151"/>
      <c r="W5" s="25"/>
      <c r="X5" s="160" t="s">
        <v>77</v>
      </c>
      <c r="Y5" s="160"/>
      <c r="Z5" s="160"/>
      <c r="AA5" s="160"/>
      <c r="AB5" s="161"/>
    </row>
    <row r="6" spans="1:48" ht="24.75" customHeight="1" thickBot="1">
      <c r="A6" s="49"/>
      <c r="B6" s="49"/>
      <c r="C6" s="49"/>
      <c r="D6" s="49"/>
      <c r="E6" s="49"/>
      <c r="F6" s="49"/>
      <c r="G6" s="49"/>
      <c r="H6" s="49"/>
      <c r="I6" s="49"/>
      <c r="J6" s="49"/>
      <c r="O6" s="137" t="s">
        <v>83</v>
      </c>
      <c r="P6" s="138"/>
      <c r="Q6" s="138"/>
      <c r="R6" s="138"/>
      <c r="S6" s="138"/>
      <c r="T6" s="164">
        <v>1.5E-3</v>
      </c>
      <c r="U6" s="165"/>
      <c r="W6" s="26"/>
      <c r="X6" s="162" t="s">
        <v>78</v>
      </c>
      <c r="Y6" s="162"/>
      <c r="Z6" s="162"/>
      <c r="AA6" s="162"/>
      <c r="AB6" s="163"/>
    </row>
    <row r="7" spans="1:48" ht="17.25" customHeight="1">
      <c r="A7" s="49"/>
      <c r="B7" s="49"/>
      <c r="C7" s="49"/>
      <c r="D7" s="49"/>
      <c r="E7" s="49"/>
      <c r="F7" s="49"/>
      <c r="G7" s="49"/>
      <c r="H7" s="49"/>
      <c r="I7" s="49"/>
      <c r="J7" s="49"/>
      <c r="M7" s="12"/>
      <c r="N7" s="12"/>
      <c r="O7" s="12"/>
      <c r="P7" s="13"/>
      <c r="Q7" s="13"/>
      <c r="V7" s="49"/>
      <c r="W7" s="49"/>
      <c r="X7" s="49"/>
      <c r="Y7" s="49"/>
      <c r="Z7" s="49"/>
      <c r="AA7" s="49"/>
      <c r="AB7" s="49"/>
      <c r="AC7" s="49"/>
      <c r="AD7" s="49"/>
    </row>
    <row r="8" spans="1:48" ht="15" customHeight="1">
      <c r="A8" s="49"/>
      <c r="B8" s="49"/>
      <c r="C8" s="49"/>
      <c r="D8" s="49"/>
      <c r="E8" s="49"/>
      <c r="F8" s="49"/>
      <c r="G8" s="49"/>
      <c r="H8" s="49"/>
      <c r="I8" s="49"/>
      <c r="J8" s="49"/>
      <c r="M8" s="12"/>
      <c r="N8" s="12"/>
      <c r="O8" s="12"/>
      <c r="P8" s="13"/>
      <c r="Q8" s="13"/>
      <c r="V8" s="49"/>
      <c r="W8" s="49"/>
      <c r="X8" s="49"/>
      <c r="Y8" s="49"/>
      <c r="Z8" s="49"/>
      <c r="AA8" s="49"/>
      <c r="AB8" s="49"/>
      <c r="AC8" s="49"/>
      <c r="AD8" s="49"/>
    </row>
    <row r="9" spans="1:48" ht="21.75" customHeight="1" thickBot="1">
      <c r="A9" s="49"/>
      <c r="B9" s="49"/>
      <c r="C9" s="49"/>
      <c r="D9" s="49"/>
      <c r="E9" s="49"/>
      <c r="F9" s="49"/>
      <c r="G9" s="49"/>
      <c r="H9" s="49"/>
      <c r="I9" s="49"/>
      <c r="J9" s="49"/>
      <c r="M9" s="12"/>
      <c r="N9" s="12"/>
      <c r="O9" s="12"/>
      <c r="P9" s="13"/>
      <c r="Q9" s="13"/>
      <c r="V9" s="49"/>
      <c r="W9" s="49"/>
      <c r="X9" s="49"/>
      <c r="Y9" s="49"/>
      <c r="Z9" s="49"/>
      <c r="AA9" s="49"/>
      <c r="AB9" s="49"/>
      <c r="AC9" s="49"/>
      <c r="AD9" s="49"/>
    </row>
    <row r="10" spans="1:48" s="15" customFormat="1" ht="20.25" customHeight="1">
      <c r="A10" s="124"/>
      <c r="B10" s="180" t="s">
        <v>64</v>
      </c>
      <c r="C10" s="180"/>
      <c r="D10" s="180" t="s">
        <v>65</v>
      </c>
      <c r="E10" s="186" t="s">
        <v>69</v>
      </c>
      <c r="F10" s="180"/>
      <c r="G10" s="187" t="s">
        <v>86</v>
      </c>
      <c r="H10" s="188"/>
      <c r="I10" s="185" t="s">
        <v>68</v>
      </c>
      <c r="J10" s="185"/>
      <c r="K10" s="185"/>
      <c r="L10" s="185"/>
      <c r="M10" s="159" t="s">
        <v>70</v>
      </c>
      <c r="N10" s="159"/>
      <c r="O10" s="159"/>
      <c r="P10" s="159"/>
      <c r="Q10" s="159"/>
      <c r="R10" s="159"/>
      <c r="S10" s="176" t="s">
        <v>72</v>
      </c>
      <c r="T10" s="176"/>
      <c r="U10" s="176"/>
      <c r="V10" s="176"/>
      <c r="W10" s="176"/>
      <c r="X10" s="176"/>
      <c r="Y10" s="168" t="s">
        <v>73</v>
      </c>
      <c r="Z10" s="168"/>
      <c r="AA10" s="168"/>
      <c r="AB10" s="168"/>
      <c r="AC10" s="168"/>
      <c r="AD10" s="169"/>
      <c r="AF10" s="28"/>
      <c r="AG10" s="28"/>
      <c r="AH10" s="28"/>
      <c r="AI10" s="24"/>
      <c r="AJ10" s="24"/>
      <c r="AK10" s="158" t="s">
        <v>13</v>
      </c>
      <c r="AL10" s="158"/>
      <c r="AM10" s="158"/>
      <c r="AN10" s="158"/>
      <c r="AO10" s="158" t="s">
        <v>11</v>
      </c>
      <c r="AP10" s="158"/>
      <c r="AQ10" s="158"/>
      <c r="AR10" s="158"/>
      <c r="AS10" s="158" t="s">
        <v>82</v>
      </c>
      <c r="AT10" s="158"/>
      <c r="AU10" s="158"/>
      <c r="AV10" s="158"/>
    </row>
    <row r="11" spans="1:48" s="15" customFormat="1" ht="24" customHeight="1" thickBot="1">
      <c r="A11" s="125"/>
      <c r="B11" s="181"/>
      <c r="C11" s="181"/>
      <c r="D11" s="181"/>
      <c r="E11" s="181"/>
      <c r="F11" s="181"/>
      <c r="G11" s="189"/>
      <c r="H11" s="189"/>
      <c r="I11" s="184" t="s">
        <v>66</v>
      </c>
      <c r="J11" s="184"/>
      <c r="K11" s="184" t="s">
        <v>67</v>
      </c>
      <c r="L11" s="184"/>
      <c r="M11" s="190" t="s">
        <v>66</v>
      </c>
      <c r="N11" s="190"/>
      <c r="O11" s="190" t="s">
        <v>71</v>
      </c>
      <c r="P11" s="190"/>
      <c r="Q11" s="191" t="s">
        <v>67</v>
      </c>
      <c r="R11" s="190"/>
      <c r="S11" s="177" t="s">
        <v>66</v>
      </c>
      <c r="T11" s="177"/>
      <c r="U11" s="177" t="s">
        <v>71</v>
      </c>
      <c r="V11" s="177"/>
      <c r="W11" s="178" t="s">
        <v>67</v>
      </c>
      <c r="X11" s="177"/>
      <c r="Y11" s="170" t="s">
        <v>66</v>
      </c>
      <c r="Z11" s="170"/>
      <c r="AA11" s="170" t="s">
        <v>71</v>
      </c>
      <c r="AB11" s="170"/>
      <c r="AC11" s="171" t="s">
        <v>67</v>
      </c>
      <c r="AD11" s="172"/>
      <c r="AF11" s="16"/>
      <c r="AG11" s="16" t="s">
        <v>74</v>
      </c>
      <c r="AH11" s="16" t="s">
        <v>75</v>
      </c>
      <c r="AI11" s="24" t="s">
        <v>81</v>
      </c>
      <c r="AJ11" s="24"/>
      <c r="AK11" s="16">
        <v>1</v>
      </c>
      <c r="AL11" s="16">
        <v>2</v>
      </c>
      <c r="AM11" s="16">
        <v>3</v>
      </c>
      <c r="AN11" s="16">
        <v>4</v>
      </c>
      <c r="AO11" s="16">
        <v>1</v>
      </c>
      <c r="AP11" s="16">
        <v>2</v>
      </c>
      <c r="AQ11" s="16">
        <v>3</v>
      </c>
      <c r="AR11" s="16">
        <v>4</v>
      </c>
      <c r="AS11" s="16">
        <v>1</v>
      </c>
      <c r="AT11" s="16">
        <v>2</v>
      </c>
      <c r="AU11" s="16">
        <v>3</v>
      </c>
      <c r="AV11" s="16">
        <v>4</v>
      </c>
    </row>
    <row r="12" spans="1:48" s="14" customFormat="1" ht="18" customHeight="1" thickTop="1">
      <c r="A12" s="50">
        <v>1</v>
      </c>
      <c r="B12" s="182" t="s">
        <v>87</v>
      </c>
      <c r="C12" s="182"/>
      <c r="D12" s="48">
        <v>40</v>
      </c>
      <c r="E12" s="183">
        <v>58000</v>
      </c>
      <c r="F12" s="183"/>
      <c r="G12" s="183"/>
      <c r="H12" s="183"/>
      <c r="I12" s="192">
        <f>IF(AF12=0,0,VLOOKUP(AF12,標準報酬額!$C$2:$E$48,2,TRUE))</f>
        <v>58000</v>
      </c>
      <c r="J12" s="192"/>
      <c r="K12" s="192">
        <f>IF(AF12=0,0,VLOOKUP(AF12,標準報酬額!$C$2:$E$48,3,TRUE))</f>
        <v>98000</v>
      </c>
      <c r="L12" s="192"/>
      <c r="M12" s="193">
        <f>HLOOKUP(AI12,$AK$11:AN12,1+AJ12,FALSE)</f>
        <v>2891</v>
      </c>
      <c r="N12" s="193"/>
      <c r="O12" s="193">
        <f>HLOOKUP(AI12,$AO$11:AR12,1+AJ12,FALSE)</f>
        <v>458</v>
      </c>
      <c r="P12" s="193"/>
      <c r="Q12" s="193">
        <f>HLOOKUP(AI12,$AS$11:AV12,1+AJ12,FALSE)</f>
        <v>8736</v>
      </c>
      <c r="R12" s="193"/>
      <c r="S12" s="179">
        <f t="shared" ref="S12:S17" si="0">+Y12-M12</f>
        <v>2891.5999999999995</v>
      </c>
      <c r="T12" s="179"/>
      <c r="U12" s="179">
        <f t="shared" ref="U12:U17" si="1">+AA12-O12</f>
        <v>458.40000000000009</v>
      </c>
      <c r="V12" s="179"/>
      <c r="W12" s="179">
        <f t="shared" ref="W12:W17" si="2">+AC12-Q12</f>
        <v>8735.4399999999987</v>
      </c>
      <c r="X12" s="179"/>
      <c r="Y12" s="173">
        <f t="shared" ref="Y12:Y43" si="3">+$T$3*I12</f>
        <v>5782.5999999999995</v>
      </c>
      <c r="Z12" s="173"/>
      <c r="AA12" s="174">
        <f t="shared" ref="AA12:AA43" si="4">IF(AG12=TRUE,0,$T$4*I12)</f>
        <v>916.40000000000009</v>
      </c>
      <c r="AB12" s="174"/>
      <c r="AC12" s="174">
        <f>IF(AH12=TRUE,0,$T$5*K12)</f>
        <v>17471.439999999999</v>
      </c>
      <c r="AD12" s="175"/>
      <c r="AF12" s="29">
        <f>IF(G12&gt;0,G12,E12)</f>
        <v>58000</v>
      </c>
      <c r="AG12" s="29" t="b">
        <f t="shared" ref="AG12:AG17" si="5">OR(D12&gt;64,D12&lt;40)</f>
        <v>0</v>
      </c>
      <c r="AH12" s="29" t="b">
        <f t="shared" ref="AH12:AH17" si="6">OR(D12&gt;69)</f>
        <v>0</v>
      </c>
      <c r="AI12" s="24">
        <v>1</v>
      </c>
      <c r="AJ12" s="24">
        <v>1</v>
      </c>
      <c r="AK12" s="27">
        <f t="shared" ref="AK12:AK17" si="7">ROUND(Y12/2-0.01,0)</f>
        <v>2891</v>
      </c>
      <c r="AL12" s="27">
        <f t="shared" ref="AL12:AL17" si="8">ROUND(Y12/2,0)</f>
        <v>2891</v>
      </c>
      <c r="AM12" s="27">
        <f t="shared" ref="AM12:AM17" si="9">ROUNDUP(Y12/2,0)</f>
        <v>2892</v>
      </c>
      <c r="AN12" s="27">
        <f t="shared" ref="AN12:AN17" si="10">ROUNDDOWN(Y12/2,0)</f>
        <v>2891</v>
      </c>
      <c r="AO12" s="27">
        <f t="shared" ref="AO12:AO17" si="11">ROUND(AA12/2-0.01,0)</f>
        <v>458</v>
      </c>
      <c r="AP12" s="27">
        <f t="shared" ref="AP12:AP17" si="12">ROUND(AA12/2,0)</f>
        <v>458</v>
      </c>
      <c r="AQ12" s="27">
        <f t="shared" ref="AQ12:AQ17" si="13">ROUNDUP(AA12/2,0)</f>
        <v>459</v>
      </c>
      <c r="AR12" s="27">
        <f t="shared" ref="AR12:AR17" si="14">ROUNDDOWN(AA12/2,0)</f>
        <v>458</v>
      </c>
      <c r="AS12" s="27">
        <f t="shared" ref="AS12:AS17" si="15">ROUND(AC12/2-0.01,0)</f>
        <v>8736</v>
      </c>
      <c r="AT12" s="27">
        <f t="shared" ref="AT12:AT17" si="16">ROUND(AC12/2,0)</f>
        <v>8736</v>
      </c>
      <c r="AU12" s="27">
        <f t="shared" ref="AU12:AU17" si="17">ROUNDUP(AC12/2,0)</f>
        <v>8736</v>
      </c>
      <c r="AV12" s="27">
        <f t="shared" ref="AV12:AV17" si="18">ROUNDDOWN(AC12/2,0)</f>
        <v>8735</v>
      </c>
    </row>
    <row r="13" spans="1:48" s="14" customFormat="1" ht="18" customHeight="1">
      <c r="A13" s="51">
        <f>+A12+1</f>
        <v>2</v>
      </c>
      <c r="B13" s="120" t="s">
        <v>88</v>
      </c>
      <c r="C13" s="120"/>
      <c r="D13" s="47">
        <v>20</v>
      </c>
      <c r="E13" s="121"/>
      <c r="F13" s="121"/>
      <c r="G13" s="121">
        <v>150000</v>
      </c>
      <c r="H13" s="121"/>
      <c r="I13" s="122">
        <f>IF(AF13=0,0,VLOOKUP(AF13,標準報酬額!$C$2:$E$48,2,TRUE))</f>
        <v>150000</v>
      </c>
      <c r="J13" s="122"/>
      <c r="K13" s="122">
        <f>IF(AF13=0,0,VLOOKUP(AF13,標準報酬額!$C$2:$E$48,3,TRUE))</f>
        <v>150000</v>
      </c>
      <c r="L13" s="122"/>
      <c r="M13" s="123">
        <f>HLOOKUP(AI13,$AK$11:AN13,1+AJ13,FALSE)</f>
        <v>7477</v>
      </c>
      <c r="N13" s="123"/>
      <c r="O13" s="123">
        <f>HLOOKUP(AI13,$AO$11:AR13,1+AJ13,FALSE)</f>
        <v>0</v>
      </c>
      <c r="P13" s="123"/>
      <c r="Q13" s="123">
        <f>HLOOKUP(AI13,$AS$11:AV13,1+AJ13,FALSE)</f>
        <v>13371</v>
      </c>
      <c r="R13" s="123"/>
      <c r="S13" s="132">
        <f t="shared" si="0"/>
        <v>7478</v>
      </c>
      <c r="T13" s="132"/>
      <c r="U13" s="132">
        <f t="shared" si="1"/>
        <v>0</v>
      </c>
      <c r="V13" s="132"/>
      <c r="W13" s="132">
        <f t="shared" si="2"/>
        <v>13371</v>
      </c>
      <c r="X13" s="132"/>
      <c r="Y13" s="152">
        <f t="shared" si="3"/>
        <v>14955</v>
      </c>
      <c r="Z13" s="152"/>
      <c r="AA13" s="153">
        <f t="shared" si="4"/>
        <v>0</v>
      </c>
      <c r="AB13" s="153"/>
      <c r="AC13" s="153">
        <f t="shared" ref="AC13:AC43" si="19">IF(AH13=TRUE,0,$T$5*K13)</f>
        <v>26742</v>
      </c>
      <c r="AD13" s="154"/>
      <c r="AF13" s="29">
        <f>IF(G13&gt;0,G13,E13)</f>
        <v>150000</v>
      </c>
      <c r="AG13" s="29" t="b">
        <f t="shared" si="5"/>
        <v>1</v>
      </c>
      <c r="AH13" s="29" t="b">
        <f t="shared" si="6"/>
        <v>0</v>
      </c>
      <c r="AI13" s="24">
        <f>+AI12</f>
        <v>1</v>
      </c>
      <c r="AJ13" s="24">
        <f>+AJ12+1</f>
        <v>2</v>
      </c>
      <c r="AK13" s="27">
        <f t="shared" si="7"/>
        <v>7477</v>
      </c>
      <c r="AL13" s="27">
        <f t="shared" si="8"/>
        <v>7478</v>
      </c>
      <c r="AM13" s="27">
        <f t="shared" si="9"/>
        <v>7478</v>
      </c>
      <c r="AN13" s="27">
        <f t="shared" si="10"/>
        <v>7477</v>
      </c>
      <c r="AO13" s="27">
        <f t="shared" si="11"/>
        <v>0</v>
      </c>
      <c r="AP13" s="27">
        <f t="shared" si="12"/>
        <v>0</v>
      </c>
      <c r="AQ13" s="27">
        <f t="shared" si="13"/>
        <v>0</v>
      </c>
      <c r="AR13" s="27">
        <f t="shared" si="14"/>
        <v>0</v>
      </c>
      <c r="AS13" s="27">
        <f t="shared" si="15"/>
        <v>13371</v>
      </c>
      <c r="AT13" s="27">
        <f t="shared" si="16"/>
        <v>13371</v>
      </c>
      <c r="AU13" s="27">
        <f t="shared" si="17"/>
        <v>13371</v>
      </c>
      <c r="AV13" s="27">
        <f t="shared" si="18"/>
        <v>13371</v>
      </c>
    </row>
    <row r="14" spans="1:48" s="14" customFormat="1" ht="18" customHeight="1">
      <c r="A14" s="51">
        <f>+A13+1</f>
        <v>3</v>
      </c>
      <c r="B14" s="120"/>
      <c r="C14" s="120"/>
      <c r="D14" s="47"/>
      <c r="E14" s="121"/>
      <c r="F14" s="121"/>
      <c r="G14" s="121"/>
      <c r="H14" s="121"/>
      <c r="I14" s="122">
        <f>IF(AF14=0,0,VLOOKUP(AF14,標準報酬額!$C$2:$E$48,2,TRUE))</f>
        <v>0</v>
      </c>
      <c r="J14" s="122"/>
      <c r="K14" s="122">
        <f>IF(AF14=0,0,VLOOKUP(AF14,標準報酬額!$C$2:$E$48,3,TRUE))</f>
        <v>0</v>
      </c>
      <c r="L14" s="122"/>
      <c r="M14" s="123">
        <f>HLOOKUP(AI14,$AK$11:AN14,1+AJ14,FALSE)</f>
        <v>0</v>
      </c>
      <c r="N14" s="123"/>
      <c r="O14" s="123">
        <f>HLOOKUP(AI14,$AO$11:AR14,1+AJ14,FALSE)</f>
        <v>0</v>
      </c>
      <c r="P14" s="123"/>
      <c r="Q14" s="123">
        <f>HLOOKUP(AI14,$AS$11:AV14,1+AJ14,FALSE)</f>
        <v>0</v>
      </c>
      <c r="R14" s="123"/>
      <c r="S14" s="132">
        <f t="shared" si="0"/>
        <v>0</v>
      </c>
      <c r="T14" s="132"/>
      <c r="U14" s="132">
        <f t="shared" si="1"/>
        <v>0</v>
      </c>
      <c r="V14" s="132"/>
      <c r="W14" s="132">
        <f t="shared" si="2"/>
        <v>0</v>
      </c>
      <c r="X14" s="132"/>
      <c r="Y14" s="152">
        <f t="shared" si="3"/>
        <v>0</v>
      </c>
      <c r="Z14" s="152"/>
      <c r="AA14" s="153">
        <f t="shared" si="4"/>
        <v>0</v>
      </c>
      <c r="AB14" s="153"/>
      <c r="AC14" s="153">
        <f t="shared" si="19"/>
        <v>0</v>
      </c>
      <c r="AD14" s="154"/>
      <c r="AF14" s="29">
        <f t="shared" ref="AF14:AF61" si="20">IF(G14&gt;0,G14,E14)</f>
        <v>0</v>
      </c>
      <c r="AG14" s="29" t="b">
        <f t="shared" si="5"/>
        <v>1</v>
      </c>
      <c r="AH14" s="29" t="b">
        <f t="shared" si="6"/>
        <v>0</v>
      </c>
      <c r="AI14" s="118">
        <f t="shared" ref="AI14:AI61" si="21">+AI13</f>
        <v>1</v>
      </c>
      <c r="AJ14" s="24">
        <f>+AJ13+1</f>
        <v>3</v>
      </c>
      <c r="AK14" s="27">
        <f t="shared" si="7"/>
        <v>0</v>
      </c>
      <c r="AL14" s="27">
        <f t="shared" si="8"/>
        <v>0</v>
      </c>
      <c r="AM14" s="27">
        <f t="shared" si="9"/>
        <v>0</v>
      </c>
      <c r="AN14" s="27">
        <f t="shared" si="10"/>
        <v>0</v>
      </c>
      <c r="AO14" s="27">
        <f t="shared" si="11"/>
        <v>0</v>
      </c>
      <c r="AP14" s="27">
        <f t="shared" si="12"/>
        <v>0</v>
      </c>
      <c r="AQ14" s="27">
        <f t="shared" si="13"/>
        <v>0</v>
      </c>
      <c r="AR14" s="27">
        <f t="shared" si="14"/>
        <v>0</v>
      </c>
      <c r="AS14" s="27">
        <f t="shared" si="15"/>
        <v>0</v>
      </c>
      <c r="AT14" s="27">
        <f t="shared" si="16"/>
        <v>0</v>
      </c>
      <c r="AU14" s="27">
        <f t="shared" si="17"/>
        <v>0</v>
      </c>
      <c r="AV14" s="27">
        <f t="shared" si="18"/>
        <v>0</v>
      </c>
    </row>
    <row r="15" spans="1:48" s="14" customFormat="1" ht="18" customHeight="1">
      <c r="A15" s="51">
        <f>+A14+1</f>
        <v>4</v>
      </c>
      <c r="B15" s="120"/>
      <c r="C15" s="120"/>
      <c r="D15" s="47"/>
      <c r="E15" s="121"/>
      <c r="F15" s="121"/>
      <c r="G15" s="121"/>
      <c r="H15" s="121"/>
      <c r="I15" s="122">
        <f>IF(AF15=0,0,VLOOKUP(AF15,標準報酬額!$C$2:$E$48,2,TRUE))</f>
        <v>0</v>
      </c>
      <c r="J15" s="122"/>
      <c r="K15" s="122">
        <f>IF(AF15=0,0,VLOOKUP(AF15,標準報酬額!$C$2:$E$48,3,TRUE))</f>
        <v>0</v>
      </c>
      <c r="L15" s="122"/>
      <c r="M15" s="123">
        <f>HLOOKUP(AI15,$AK$11:AN15,1+AJ15,FALSE)</f>
        <v>0</v>
      </c>
      <c r="N15" s="123"/>
      <c r="O15" s="123">
        <f>HLOOKUP(AI15,$AO$11:AR15,1+AJ15,FALSE)</f>
        <v>0</v>
      </c>
      <c r="P15" s="123"/>
      <c r="Q15" s="123">
        <f>HLOOKUP(AI15,$AS$11:AV15,1+AJ15,FALSE)</f>
        <v>0</v>
      </c>
      <c r="R15" s="123"/>
      <c r="S15" s="132">
        <f t="shared" si="0"/>
        <v>0</v>
      </c>
      <c r="T15" s="132"/>
      <c r="U15" s="132">
        <f t="shared" si="1"/>
        <v>0</v>
      </c>
      <c r="V15" s="132"/>
      <c r="W15" s="132">
        <f t="shared" si="2"/>
        <v>0</v>
      </c>
      <c r="X15" s="132"/>
      <c r="Y15" s="152">
        <f t="shared" si="3"/>
        <v>0</v>
      </c>
      <c r="Z15" s="152"/>
      <c r="AA15" s="153">
        <f t="shared" si="4"/>
        <v>0</v>
      </c>
      <c r="AB15" s="153"/>
      <c r="AC15" s="153">
        <f t="shared" si="19"/>
        <v>0</v>
      </c>
      <c r="AD15" s="154"/>
      <c r="AF15" s="29">
        <f t="shared" si="20"/>
        <v>0</v>
      </c>
      <c r="AG15" s="29" t="b">
        <f t="shared" si="5"/>
        <v>1</v>
      </c>
      <c r="AH15" s="29" t="b">
        <f t="shared" si="6"/>
        <v>0</v>
      </c>
      <c r="AI15" s="118">
        <f t="shared" si="21"/>
        <v>1</v>
      </c>
      <c r="AJ15" s="24">
        <f>+AJ14+1</f>
        <v>4</v>
      </c>
      <c r="AK15" s="27">
        <f t="shared" si="7"/>
        <v>0</v>
      </c>
      <c r="AL15" s="27">
        <f t="shared" si="8"/>
        <v>0</v>
      </c>
      <c r="AM15" s="27">
        <f t="shared" si="9"/>
        <v>0</v>
      </c>
      <c r="AN15" s="27">
        <f t="shared" si="10"/>
        <v>0</v>
      </c>
      <c r="AO15" s="27">
        <f t="shared" si="11"/>
        <v>0</v>
      </c>
      <c r="AP15" s="27">
        <f t="shared" si="12"/>
        <v>0</v>
      </c>
      <c r="AQ15" s="27">
        <f t="shared" si="13"/>
        <v>0</v>
      </c>
      <c r="AR15" s="27">
        <f t="shared" si="14"/>
        <v>0</v>
      </c>
      <c r="AS15" s="27">
        <f t="shared" si="15"/>
        <v>0</v>
      </c>
      <c r="AT15" s="27">
        <f t="shared" si="16"/>
        <v>0</v>
      </c>
      <c r="AU15" s="27">
        <f t="shared" si="17"/>
        <v>0</v>
      </c>
      <c r="AV15" s="27">
        <f t="shared" si="18"/>
        <v>0</v>
      </c>
    </row>
    <row r="16" spans="1:48" s="14" customFormat="1" ht="18" customHeight="1">
      <c r="A16" s="51">
        <f>+A15+1</f>
        <v>5</v>
      </c>
      <c r="B16" s="120"/>
      <c r="C16" s="120"/>
      <c r="D16" s="47"/>
      <c r="E16" s="121"/>
      <c r="F16" s="121"/>
      <c r="G16" s="121"/>
      <c r="H16" s="121"/>
      <c r="I16" s="122">
        <f>IF(AF16=0,0,VLOOKUP(AF16,標準報酬額!$C$2:$E$48,2,TRUE))</f>
        <v>0</v>
      </c>
      <c r="J16" s="122"/>
      <c r="K16" s="122">
        <f>IF(AF16=0,0,VLOOKUP(AF16,標準報酬額!$C$2:$E$48,3,TRUE))</f>
        <v>0</v>
      </c>
      <c r="L16" s="122"/>
      <c r="M16" s="123">
        <f>HLOOKUP(AI16,$AK$11:AN16,1+AJ16,FALSE)</f>
        <v>0</v>
      </c>
      <c r="N16" s="123"/>
      <c r="O16" s="123">
        <f>HLOOKUP(AI16,$AO$11:AR16,1+AJ16,FALSE)</f>
        <v>0</v>
      </c>
      <c r="P16" s="123"/>
      <c r="Q16" s="123">
        <f>HLOOKUP(AI16,$AS$11:AV16,1+AJ16,FALSE)</f>
        <v>0</v>
      </c>
      <c r="R16" s="123"/>
      <c r="S16" s="132">
        <f t="shared" si="0"/>
        <v>0</v>
      </c>
      <c r="T16" s="132"/>
      <c r="U16" s="132">
        <f t="shared" si="1"/>
        <v>0</v>
      </c>
      <c r="V16" s="132"/>
      <c r="W16" s="132">
        <f t="shared" si="2"/>
        <v>0</v>
      </c>
      <c r="X16" s="132"/>
      <c r="Y16" s="152">
        <f t="shared" si="3"/>
        <v>0</v>
      </c>
      <c r="Z16" s="152"/>
      <c r="AA16" s="153">
        <f t="shared" si="4"/>
        <v>0</v>
      </c>
      <c r="AB16" s="153"/>
      <c r="AC16" s="153">
        <f t="shared" si="19"/>
        <v>0</v>
      </c>
      <c r="AD16" s="154"/>
      <c r="AF16" s="29">
        <f t="shared" si="20"/>
        <v>0</v>
      </c>
      <c r="AG16" s="29" t="b">
        <f t="shared" si="5"/>
        <v>1</v>
      </c>
      <c r="AH16" s="29" t="b">
        <f t="shared" si="6"/>
        <v>0</v>
      </c>
      <c r="AI16" s="118">
        <f t="shared" si="21"/>
        <v>1</v>
      </c>
      <c r="AJ16" s="24">
        <f>+AJ15+1</f>
        <v>5</v>
      </c>
      <c r="AK16" s="27">
        <f t="shared" si="7"/>
        <v>0</v>
      </c>
      <c r="AL16" s="27">
        <f t="shared" si="8"/>
        <v>0</v>
      </c>
      <c r="AM16" s="27">
        <f t="shared" si="9"/>
        <v>0</v>
      </c>
      <c r="AN16" s="27">
        <f t="shared" si="10"/>
        <v>0</v>
      </c>
      <c r="AO16" s="27">
        <f t="shared" si="11"/>
        <v>0</v>
      </c>
      <c r="AP16" s="27">
        <f t="shared" si="12"/>
        <v>0</v>
      </c>
      <c r="AQ16" s="27">
        <f t="shared" si="13"/>
        <v>0</v>
      </c>
      <c r="AR16" s="27">
        <f t="shared" si="14"/>
        <v>0</v>
      </c>
      <c r="AS16" s="27">
        <f t="shared" si="15"/>
        <v>0</v>
      </c>
      <c r="AT16" s="27">
        <f t="shared" si="16"/>
        <v>0</v>
      </c>
      <c r="AU16" s="27">
        <f t="shared" si="17"/>
        <v>0</v>
      </c>
      <c r="AV16" s="27">
        <f t="shared" si="18"/>
        <v>0</v>
      </c>
    </row>
    <row r="17" spans="1:48" s="14" customFormat="1" ht="18" customHeight="1">
      <c r="A17" s="51">
        <f>+A16+1</f>
        <v>6</v>
      </c>
      <c r="B17" s="120"/>
      <c r="C17" s="120"/>
      <c r="D17" s="47"/>
      <c r="E17" s="121"/>
      <c r="F17" s="121"/>
      <c r="G17" s="121"/>
      <c r="H17" s="121"/>
      <c r="I17" s="122">
        <f>IF(AF17=0,0,VLOOKUP(AF17,標準報酬額!$C$2:$E$48,2,TRUE))</f>
        <v>0</v>
      </c>
      <c r="J17" s="122"/>
      <c r="K17" s="122">
        <f>IF(AF17=0,0,VLOOKUP(AF17,標準報酬額!$C$2:$E$48,3,TRUE))</f>
        <v>0</v>
      </c>
      <c r="L17" s="122"/>
      <c r="M17" s="123">
        <f>HLOOKUP(AI17,$AK$11:AN17,1+AJ17,FALSE)</f>
        <v>0</v>
      </c>
      <c r="N17" s="123"/>
      <c r="O17" s="123">
        <f>HLOOKUP(AI17,$AO$11:AR17,1+AJ17,FALSE)</f>
        <v>0</v>
      </c>
      <c r="P17" s="123"/>
      <c r="Q17" s="123">
        <f>HLOOKUP(AI17,$AS$11:AV17,1+AJ17,FALSE)</f>
        <v>0</v>
      </c>
      <c r="R17" s="123"/>
      <c r="S17" s="132">
        <f t="shared" si="0"/>
        <v>0</v>
      </c>
      <c r="T17" s="132"/>
      <c r="U17" s="132">
        <f t="shared" si="1"/>
        <v>0</v>
      </c>
      <c r="V17" s="132"/>
      <c r="W17" s="132">
        <f t="shared" si="2"/>
        <v>0</v>
      </c>
      <c r="X17" s="132"/>
      <c r="Y17" s="152">
        <f t="shared" si="3"/>
        <v>0</v>
      </c>
      <c r="Z17" s="152"/>
      <c r="AA17" s="153">
        <f t="shared" si="4"/>
        <v>0</v>
      </c>
      <c r="AB17" s="153"/>
      <c r="AC17" s="153">
        <f t="shared" si="19"/>
        <v>0</v>
      </c>
      <c r="AD17" s="154"/>
      <c r="AF17" s="29">
        <f t="shared" si="20"/>
        <v>0</v>
      </c>
      <c r="AG17" s="29" t="b">
        <f t="shared" si="5"/>
        <v>1</v>
      </c>
      <c r="AH17" s="29" t="b">
        <f t="shared" si="6"/>
        <v>0</v>
      </c>
      <c r="AI17" s="118">
        <f t="shared" si="21"/>
        <v>1</v>
      </c>
      <c r="AJ17" s="24">
        <f>+AJ16+1</f>
        <v>6</v>
      </c>
      <c r="AK17" s="27">
        <f t="shared" si="7"/>
        <v>0</v>
      </c>
      <c r="AL17" s="27">
        <f t="shared" si="8"/>
        <v>0</v>
      </c>
      <c r="AM17" s="27">
        <f t="shared" si="9"/>
        <v>0</v>
      </c>
      <c r="AN17" s="27">
        <f t="shared" si="10"/>
        <v>0</v>
      </c>
      <c r="AO17" s="27">
        <f t="shared" si="11"/>
        <v>0</v>
      </c>
      <c r="AP17" s="27">
        <f t="shared" si="12"/>
        <v>0</v>
      </c>
      <c r="AQ17" s="27">
        <f t="shared" si="13"/>
        <v>0</v>
      </c>
      <c r="AR17" s="27">
        <f t="shared" si="14"/>
        <v>0</v>
      </c>
      <c r="AS17" s="27">
        <f t="shared" si="15"/>
        <v>0</v>
      </c>
      <c r="AT17" s="27">
        <f t="shared" si="16"/>
        <v>0</v>
      </c>
      <c r="AU17" s="27">
        <f t="shared" si="17"/>
        <v>0</v>
      </c>
      <c r="AV17" s="27">
        <f t="shared" si="18"/>
        <v>0</v>
      </c>
    </row>
    <row r="18" spans="1:48" s="14" customFormat="1" ht="18" customHeight="1">
      <c r="A18" s="51">
        <f t="shared" ref="A18:A41" si="22">+A17+1</f>
        <v>7</v>
      </c>
      <c r="B18" s="120"/>
      <c r="C18" s="120"/>
      <c r="D18" s="47"/>
      <c r="E18" s="121"/>
      <c r="F18" s="121"/>
      <c r="G18" s="121"/>
      <c r="H18" s="121"/>
      <c r="I18" s="122">
        <f>IF(AF18=0,0,VLOOKUP(AF18,標準報酬額!$C$2:$E$48,2,TRUE))</f>
        <v>0</v>
      </c>
      <c r="J18" s="122"/>
      <c r="K18" s="122">
        <f>IF(AF18=0,0,VLOOKUP(AF18,標準報酬額!$C$2:$E$48,3,TRUE))</f>
        <v>0</v>
      </c>
      <c r="L18" s="122"/>
      <c r="M18" s="123">
        <f>HLOOKUP(AI18,$AK$11:AN18,1+AJ18,FALSE)</f>
        <v>0</v>
      </c>
      <c r="N18" s="123"/>
      <c r="O18" s="123">
        <f>HLOOKUP(AI18,$AO$11:AR18,1+AJ18,FALSE)</f>
        <v>0</v>
      </c>
      <c r="P18" s="123"/>
      <c r="Q18" s="123">
        <f>HLOOKUP(AI18,$AS$11:AV18,1+AJ18,FALSE)</f>
        <v>0</v>
      </c>
      <c r="R18" s="123"/>
      <c r="S18" s="132">
        <f t="shared" ref="S18:S41" si="23">+Y18-M18</f>
        <v>0</v>
      </c>
      <c r="T18" s="132"/>
      <c r="U18" s="132">
        <f t="shared" ref="U18:U41" si="24">+AA18-O18</f>
        <v>0</v>
      </c>
      <c r="V18" s="132"/>
      <c r="W18" s="132">
        <f t="shared" ref="W18:W41" si="25">+AC18-Q18</f>
        <v>0</v>
      </c>
      <c r="X18" s="132"/>
      <c r="Y18" s="152">
        <f t="shared" si="3"/>
        <v>0</v>
      </c>
      <c r="Z18" s="152"/>
      <c r="AA18" s="153">
        <f t="shared" si="4"/>
        <v>0</v>
      </c>
      <c r="AB18" s="153"/>
      <c r="AC18" s="153">
        <f t="shared" si="19"/>
        <v>0</v>
      </c>
      <c r="AD18" s="154"/>
      <c r="AF18" s="29">
        <f t="shared" si="20"/>
        <v>0</v>
      </c>
      <c r="AG18" s="29" t="b">
        <f t="shared" ref="AG18:AG41" si="26">OR(D18&gt;64,D18&lt;40)</f>
        <v>1</v>
      </c>
      <c r="AH18" s="29" t="b">
        <f t="shared" ref="AH18:AH41" si="27">OR(D18&gt;69)</f>
        <v>0</v>
      </c>
      <c r="AI18" s="118">
        <f t="shared" si="21"/>
        <v>1</v>
      </c>
      <c r="AJ18" s="24">
        <f t="shared" ref="AJ18:AJ41" si="28">+AJ17+1</f>
        <v>7</v>
      </c>
      <c r="AK18" s="27">
        <f t="shared" ref="AK18:AK41" si="29">ROUND(Y18/2-0.01,0)</f>
        <v>0</v>
      </c>
      <c r="AL18" s="27">
        <f t="shared" ref="AL18:AL41" si="30">ROUND(Y18/2,0)</f>
        <v>0</v>
      </c>
      <c r="AM18" s="27">
        <f t="shared" ref="AM18:AM41" si="31">ROUNDUP(Y18/2,0)</f>
        <v>0</v>
      </c>
      <c r="AN18" s="27">
        <f t="shared" ref="AN18:AN41" si="32">ROUNDDOWN(Y18/2,0)</f>
        <v>0</v>
      </c>
      <c r="AO18" s="27">
        <f t="shared" ref="AO18:AO41" si="33">ROUND(AA18/2-0.01,0)</f>
        <v>0</v>
      </c>
      <c r="AP18" s="27">
        <f t="shared" ref="AP18:AP41" si="34">ROUND(AA18/2,0)</f>
        <v>0</v>
      </c>
      <c r="AQ18" s="27">
        <f t="shared" ref="AQ18:AQ41" si="35">ROUNDUP(AA18/2,0)</f>
        <v>0</v>
      </c>
      <c r="AR18" s="27">
        <f t="shared" ref="AR18:AR41" si="36">ROUNDDOWN(AA18/2,0)</f>
        <v>0</v>
      </c>
      <c r="AS18" s="27">
        <f t="shared" ref="AS18:AS41" si="37">ROUND(AC18/2-0.01,0)</f>
        <v>0</v>
      </c>
      <c r="AT18" s="27">
        <f t="shared" ref="AT18:AT41" si="38">ROUND(AC18/2,0)</f>
        <v>0</v>
      </c>
      <c r="AU18" s="27">
        <f t="shared" ref="AU18:AU41" si="39">ROUNDUP(AC18/2,0)</f>
        <v>0</v>
      </c>
      <c r="AV18" s="27">
        <f t="shared" ref="AV18:AV41" si="40">ROUNDDOWN(AC18/2,0)</f>
        <v>0</v>
      </c>
    </row>
    <row r="19" spans="1:48" s="14" customFormat="1" ht="18" customHeight="1">
      <c r="A19" s="51">
        <f t="shared" si="22"/>
        <v>8</v>
      </c>
      <c r="B19" s="120"/>
      <c r="C19" s="120"/>
      <c r="D19" s="47"/>
      <c r="E19" s="121"/>
      <c r="F19" s="121"/>
      <c r="G19" s="121"/>
      <c r="H19" s="121"/>
      <c r="I19" s="122">
        <f>IF(AF19=0,0,VLOOKUP(AF19,標準報酬額!$C$2:$E$48,2,TRUE))</f>
        <v>0</v>
      </c>
      <c r="J19" s="122"/>
      <c r="K19" s="122">
        <f>IF(AF19=0,0,VLOOKUP(AF19,標準報酬額!$C$2:$E$48,3,TRUE))</f>
        <v>0</v>
      </c>
      <c r="L19" s="122"/>
      <c r="M19" s="123">
        <f>HLOOKUP(AI19,$AK$11:AN19,1+AJ19,FALSE)</f>
        <v>0</v>
      </c>
      <c r="N19" s="123"/>
      <c r="O19" s="123">
        <f>HLOOKUP(AI19,$AO$11:AR19,1+AJ19,FALSE)</f>
        <v>0</v>
      </c>
      <c r="P19" s="123"/>
      <c r="Q19" s="123">
        <f>HLOOKUP(AI19,$AS$11:AV19,1+AJ19,FALSE)</f>
        <v>0</v>
      </c>
      <c r="R19" s="123"/>
      <c r="S19" s="132">
        <f t="shared" si="23"/>
        <v>0</v>
      </c>
      <c r="T19" s="132"/>
      <c r="U19" s="132">
        <f t="shared" si="24"/>
        <v>0</v>
      </c>
      <c r="V19" s="132"/>
      <c r="W19" s="132">
        <f t="shared" si="25"/>
        <v>0</v>
      </c>
      <c r="X19" s="132"/>
      <c r="Y19" s="152">
        <f t="shared" si="3"/>
        <v>0</v>
      </c>
      <c r="Z19" s="152"/>
      <c r="AA19" s="153">
        <f t="shared" si="4"/>
        <v>0</v>
      </c>
      <c r="AB19" s="153"/>
      <c r="AC19" s="153">
        <f t="shared" si="19"/>
        <v>0</v>
      </c>
      <c r="AD19" s="154"/>
      <c r="AF19" s="29">
        <f t="shared" si="20"/>
        <v>0</v>
      </c>
      <c r="AG19" s="29" t="b">
        <f t="shared" si="26"/>
        <v>1</v>
      </c>
      <c r="AH19" s="29" t="b">
        <f t="shared" si="27"/>
        <v>0</v>
      </c>
      <c r="AI19" s="118">
        <f t="shared" si="21"/>
        <v>1</v>
      </c>
      <c r="AJ19" s="24">
        <f t="shared" si="28"/>
        <v>8</v>
      </c>
      <c r="AK19" s="27">
        <f t="shared" si="29"/>
        <v>0</v>
      </c>
      <c r="AL19" s="27">
        <f t="shared" si="30"/>
        <v>0</v>
      </c>
      <c r="AM19" s="27">
        <f t="shared" si="31"/>
        <v>0</v>
      </c>
      <c r="AN19" s="27">
        <f t="shared" si="32"/>
        <v>0</v>
      </c>
      <c r="AO19" s="27">
        <f t="shared" si="33"/>
        <v>0</v>
      </c>
      <c r="AP19" s="27">
        <f t="shared" si="34"/>
        <v>0</v>
      </c>
      <c r="AQ19" s="27">
        <f t="shared" si="35"/>
        <v>0</v>
      </c>
      <c r="AR19" s="27">
        <f t="shared" si="36"/>
        <v>0</v>
      </c>
      <c r="AS19" s="27">
        <f t="shared" si="37"/>
        <v>0</v>
      </c>
      <c r="AT19" s="27">
        <f t="shared" si="38"/>
        <v>0</v>
      </c>
      <c r="AU19" s="27">
        <f t="shared" si="39"/>
        <v>0</v>
      </c>
      <c r="AV19" s="27">
        <f t="shared" si="40"/>
        <v>0</v>
      </c>
    </row>
    <row r="20" spans="1:48" s="14" customFormat="1" ht="18" customHeight="1">
      <c r="A20" s="51">
        <f t="shared" si="22"/>
        <v>9</v>
      </c>
      <c r="B20" s="120"/>
      <c r="C20" s="120"/>
      <c r="D20" s="47"/>
      <c r="E20" s="121"/>
      <c r="F20" s="121"/>
      <c r="G20" s="121"/>
      <c r="H20" s="121"/>
      <c r="I20" s="122">
        <f>IF(AF20=0,0,VLOOKUP(AF20,標準報酬額!$C$2:$E$48,2,TRUE))</f>
        <v>0</v>
      </c>
      <c r="J20" s="122"/>
      <c r="K20" s="122">
        <f>IF(AF20=0,0,VLOOKUP(AF20,標準報酬額!$C$2:$E$48,3,TRUE))</f>
        <v>0</v>
      </c>
      <c r="L20" s="122"/>
      <c r="M20" s="123">
        <f>HLOOKUP(AI20,$AK$11:AN20,1+AJ20,FALSE)</f>
        <v>0</v>
      </c>
      <c r="N20" s="123"/>
      <c r="O20" s="123">
        <f>HLOOKUP(AI20,$AO$11:AR20,1+AJ20,FALSE)</f>
        <v>0</v>
      </c>
      <c r="P20" s="123"/>
      <c r="Q20" s="123">
        <f>HLOOKUP(AI20,$AS$11:AV20,1+AJ20,FALSE)</f>
        <v>0</v>
      </c>
      <c r="R20" s="123"/>
      <c r="S20" s="132">
        <f t="shared" si="23"/>
        <v>0</v>
      </c>
      <c r="T20" s="132"/>
      <c r="U20" s="132">
        <f t="shared" si="24"/>
        <v>0</v>
      </c>
      <c r="V20" s="132"/>
      <c r="W20" s="132">
        <f t="shared" si="25"/>
        <v>0</v>
      </c>
      <c r="X20" s="132"/>
      <c r="Y20" s="152">
        <f t="shared" si="3"/>
        <v>0</v>
      </c>
      <c r="Z20" s="152"/>
      <c r="AA20" s="153">
        <f t="shared" si="4"/>
        <v>0</v>
      </c>
      <c r="AB20" s="153"/>
      <c r="AC20" s="153">
        <f t="shared" si="19"/>
        <v>0</v>
      </c>
      <c r="AD20" s="154"/>
      <c r="AF20" s="29">
        <f t="shared" si="20"/>
        <v>0</v>
      </c>
      <c r="AG20" s="29" t="b">
        <f t="shared" si="26"/>
        <v>1</v>
      </c>
      <c r="AH20" s="29" t="b">
        <f t="shared" si="27"/>
        <v>0</v>
      </c>
      <c r="AI20" s="118">
        <f t="shared" si="21"/>
        <v>1</v>
      </c>
      <c r="AJ20" s="24">
        <f t="shared" si="28"/>
        <v>9</v>
      </c>
      <c r="AK20" s="27">
        <f t="shared" si="29"/>
        <v>0</v>
      </c>
      <c r="AL20" s="27">
        <f t="shared" si="30"/>
        <v>0</v>
      </c>
      <c r="AM20" s="27">
        <f t="shared" si="31"/>
        <v>0</v>
      </c>
      <c r="AN20" s="27">
        <f t="shared" si="32"/>
        <v>0</v>
      </c>
      <c r="AO20" s="27">
        <f t="shared" si="33"/>
        <v>0</v>
      </c>
      <c r="AP20" s="27">
        <f t="shared" si="34"/>
        <v>0</v>
      </c>
      <c r="AQ20" s="27">
        <f t="shared" si="35"/>
        <v>0</v>
      </c>
      <c r="AR20" s="27">
        <f t="shared" si="36"/>
        <v>0</v>
      </c>
      <c r="AS20" s="27">
        <f t="shared" si="37"/>
        <v>0</v>
      </c>
      <c r="AT20" s="27">
        <f t="shared" si="38"/>
        <v>0</v>
      </c>
      <c r="AU20" s="27">
        <f t="shared" si="39"/>
        <v>0</v>
      </c>
      <c r="AV20" s="27">
        <f t="shared" si="40"/>
        <v>0</v>
      </c>
    </row>
    <row r="21" spans="1:48" s="14" customFormat="1" ht="18" customHeight="1">
      <c r="A21" s="51">
        <f t="shared" si="22"/>
        <v>10</v>
      </c>
      <c r="B21" s="120"/>
      <c r="C21" s="120"/>
      <c r="D21" s="47"/>
      <c r="E21" s="121"/>
      <c r="F21" s="121"/>
      <c r="G21" s="121"/>
      <c r="H21" s="121"/>
      <c r="I21" s="122">
        <f>IF(AF21=0,0,VLOOKUP(AF21,標準報酬額!$C$2:$E$48,2,TRUE))</f>
        <v>0</v>
      </c>
      <c r="J21" s="122"/>
      <c r="K21" s="122">
        <f>IF(AF21=0,0,VLOOKUP(AF21,標準報酬額!$C$2:$E$48,3,TRUE))</f>
        <v>0</v>
      </c>
      <c r="L21" s="122"/>
      <c r="M21" s="123">
        <f>HLOOKUP(AI21,$AK$11:AN21,1+AJ21,FALSE)</f>
        <v>0</v>
      </c>
      <c r="N21" s="123"/>
      <c r="O21" s="123">
        <f>HLOOKUP(AI21,$AO$11:AR21,1+AJ21,FALSE)</f>
        <v>0</v>
      </c>
      <c r="P21" s="123"/>
      <c r="Q21" s="123">
        <f>HLOOKUP(AI21,$AS$11:AV21,1+AJ21,FALSE)</f>
        <v>0</v>
      </c>
      <c r="R21" s="123"/>
      <c r="S21" s="132">
        <f t="shared" si="23"/>
        <v>0</v>
      </c>
      <c r="T21" s="132"/>
      <c r="U21" s="132">
        <f t="shared" si="24"/>
        <v>0</v>
      </c>
      <c r="V21" s="132"/>
      <c r="W21" s="132">
        <f t="shared" si="25"/>
        <v>0</v>
      </c>
      <c r="X21" s="132"/>
      <c r="Y21" s="152">
        <f t="shared" si="3"/>
        <v>0</v>
      </c>
      <c r="Z21" s="152"/>
      <c r="AA21" s="153">
        <f t="shared" si="4"/>
        <v>0</v>
      </c>
      <c r="AB21" s="153"/>
      <c r="AC21" s="153">
        <f t="shared" si="19"/>
        <v>0</v>
      </c>
      <c r="AD21" s="154"/>
      <c r="AF21" s="29">
        <f t="shared" si="20"/>
        <v>0</v>
      </c>
      <c r="AG21" s="29" t="b">
        <f t="shared" si="26"/>
        <v>1</v>
      </c>
      <c r="AH21" s="29" t="b">
        <f t="shared" si="27"/>
        <v>0</v>
      </c>
      <c r="AI21" s="118">
        <f t="shared" si="21"/>
        <v>1</v>
      </c>
      <c r="AJ21" s="24">
        <f t="shared" si="28"/>
        <v>10</v>
      </c>
      <c r="AK21" s="27">
        <f t="shared" si="29"/>
        <v>0</v>
      </c>
      <c r="AL21" s="27">
        <f t="shared" si="30"/>
        <v>0</v>
      </c>
      <c r="AM21" s="27">
        <f t="shared" si="31"/>
        <v>0</v>
      </c>
      <c r="AN21" s="27">
        <f t="shared" si="32"/>
        <v>0</v>
      </c>
      <c r="AO21" s="27">
        <f t="shared" si="33"/>
        <v>0</v>
      </c>
      <c r="AP21" s="27">
        <f t="shared" si="34"/>
        <v>0</v>
      </c>
      <c r="AQ21" s="27">
        <f t="shared" si="35"/>
        <v>0</v>
      </c>
      <c r="AR21" s="27">
        <f t="shared" si="36"/>
        <v>0</v>
      </c>
      <c r="AS21" s="27">
        <f t="shared" si="37"/>
        <v>0</v>
      </c>
      <c r="AT21" s="27">
        <f t="shared" si="38"/>
        <v>0</v>
      </c>
      <c r="AU21" s="27">
        <f t="shared" si="39"/>
        <v>0</v>
      </c>
      <c r="AV21" s="27">
        <f t="shared" si="40"/>
        <v>0</v>
      </c>
    </row>
    <row r="22" spans="1:48" s="14" customFormat="1" ht="18" customHeight="1">
      <c r="A22" s="51">
        <f t="shared" si="22"/>
        <v>11</v>
      </c>
      <c r="B22" s="120"/>
      <c r="C22" s="120"/>
      <c r="D22" s="47"/>
      <c r="E22" s="121"/>
      <c r="F22" s="121"/>
      <c r="G22" s="121"/>
      <c r="H22" s="121"/>
      <c r="I22" s="122">
        <f>IF(AF22=0,0,VLOOKUP(AF22,標準報酬額!$C$2:$E$48,2,TRUE))</f>
        <v>0</v>
      </c>
      <c r="J22" s="122"/>
      <c r="K22" s="122">
        <f>IF(AF22=0,0,VLOOKUP(AF22,標準報酬額!$C$2:$E$48,3,TRUE))</f>
        <v>0</v>
      </c>
      <c r="L22" s="122"/>
      <c r="M22" s="123">
        <f>HLOOKUP(AI22,$AK$11:AN22,1+AJ22,FALSE)</f>
        <v>0</v>
      </c>
      <c r="N22" s="123"/>
      <c r="O22" s="123">
        <f>HLOOKUP(AI22,$AO$11:AR22,1+AJ22,FALSE)</f>
        <v>0</v>
      </c>
      <c r="P22" s="123"/>
      <c r="Q22" s="123">
        <f>HLOOKUP(AI22,$AS$11:AV22,1+AJ22,FALSE)</f>
        <v>0</v>
      </c>
      <c r="R22" s="123"/>
      <c r="S22" s="132">
        <f t="shared" si="23"/>
        <v>0</v>
      </c>
      <c r="T22" s="132"/>
      <c r="U22" s="132">
        <f t="shared" si="24"/>
        <v>0</v>
      </c>
      <c r="V22" s="132"/>
      <c r="W22" s="132">
        <f t="shared" si="25"/>
        <v>0</v>
      </c>
      <c r="X22" s="132"/>
      <c r="Y22" s="152">
        <f t="shared" si="3"/>
        <v>0</v>
      </c>
      <c r="Z22" s="152"/>
      <c r="AA22" s="153">
        <f t="shared" si="4"/>
        <v>0</v>
      </c>
      <c r="AB22" s="153"/>
      <c r="AC22" s="153">
        <f t="shared" si="19"/>
        <v>0</v>
      </c>
      <c r="AD22" s="154"/>
      <c r="AF22" s="29">
        <f t="shared" si="20"/>
        <v>0</v>
      </c>
      <c r="AG22" s="29" t="b">
        <f t="shared" si="26"/>
        <v>1</v>
      </c>
      <c r="AH22" s="29" t="b">
        <f t="shared" si="27"/>
        <v>0</v>
      </c>
      <c r="AI22" s="118">
        <f t="shared" si="21"/>
        <v>1</v>
      </c>
      <c r="AJ22" s="24">
        <f t="shared" si="28"/>
        <v>11</v>
      </c>
      <c r="AK22" s="27">
        <f t="shared" si="29"/>
        <v>0</v>
      </c>
      <c r="AL22" s="27">
        <f t="shared" si="30"/>
        <v>0</v>
      </c>
      <c r="AM22" s="27">
        <f t="shared" si="31"/>
        <v>0</v>
      </c>
      <c r="AN22" s="27">
        <f t="shared" si="32"/>
        <v>0</v>
      </c>
      <c r="AO22" s="27">
        <f t="shared" si="33"/>
        <v>0</v>
      </c>
      <c r="AP22" s="27">
        <f t="shared" si="34"/>
        <v>0</v>
      </c>
      <c r="AQ22" s="27">
        <f t="shared" si="35"/>
        <v>0</v>
      </c>
      <c r="AR22" s="27">
        <f t="shared" si="36"/>
        <v>0</v>
      </c>
      <c r="AS22" s="27">
        <f t="shared" si="37"/>
        <v>0</v>
      </c>
      <c r="AT22" s="27">
        <f t="shared" si="38"/>
        <v>0</v>
      </c>
      <c r="AU22" s="27">
        <f t="shared" si="39"/>
        <v>0</v>
      </c>
      <c r="AV22" s="27">
        <f t="shared" si="40"/>
        <v>0</v>
      </c>
    </row>
    <row r="23" spans="1:48" s="14" customFormat="1" ht="18" customHeight="1">
      <c r="A23" s="51">
        <f t="shared" si="22"/>
        <v>12</v>
      </c>
      <c r="B23" s="120"/>
      <c r="C23" s="120"/>
      <c r="D23" s="47"/>
      <c r="E23" s="121"/>
      <c r="F23" s="121"/>
      <c r="G23" s="121"/>
      <c r="H23" s="121"/>
      <c r="I23" s="122">
        <f>IF(AF23=0,0,VLOOKUP(AF23,標準報酬額!$C$2:$E$48,2,TRUE))</f>
        <v>0</v>
      </c>
      <c r="J23" s="122"/>
      <c r="K23" s="122">
        <f>IF(AF23=0,0,VLOOKUP(AF23,標準報酬額!$C$2:$E$48,3,TRUE))</f>
        <v>0</v>
      </c>
      <c r="L23" s="122"/>
      <c r="M23" s="123">
        <f>HLOOKUP(AI23,$AK$11:AN23,1+AJ23,FALSE)</f>
        <v>0</v>
      </c>
      <c r="N23" s="123"/>
      <c r="O23" s="123">
        <f>HLOOKUP(AI23,$AO$11:AR23,1+AJ23,FALSE)</f>
        <v>0</v>
      </c>
      <c r="P23" s="123"/>
      <c r="Q23" s="123">
        <f>HLOOKUP(AI23,$AS$11:AV23,1+AJ23,FALSE)</f>
        <v>0</v>
      </c>
      <c r="R23" s="123"/>
      <c r="S23" s="132">
        <f t="shared" si="23"/>
        <v>0</v>
      </c>
      <c r="T23" s="132"/>
      <c r="U23" s="132">
        <f t="shared" si="24"/>
        <v>0</v>
      </c>
      <c r="V23" s="132"/>
      <c r="W23" s="132">
        <f t="shared" si="25"/>
        <v>0</v>
      </c>
      <c r="X23" s="132"/>
      <c r="Y23" s="152">
        <f t="shared" si="3"/>
        <v>0</v>
      </c>
      <c r="Z23" s="152"/>
      <c r="AA23" s="153">
        <f t="shared" si="4"/>
        <v>0</v>
      </c>
      <c r="AB23" s="153"/>
      <c r="AC23" s="153">
        <f t="shared" si="19"/>
        <v>0</v>
      </c>
      <c r="AD23" s="154"/>
      <c r="AF23" s="29">
        <f t="shared" si="20"/>
        <v>0</v>
      </c>
      <c r="AG23" s="29" t="b">
        <f t="shared" si="26"/>
        <v>1</v>
      </c>
      <c r="AH23" s="29" t="b">
        <f t="shared" si="27"/>
        <v>0</v>
      </c>
      <c r="AI23" s="118">
        <f t="shared" si="21"/>
        <v>1</v>
      </c>
      <c r="AJ23" s="24">
        <f t="shared" si="28"/>
        <v>12</v>
      </c>
      <c r="AK23" s="27">
        <f t="shared" si="29"/>
        <v>0</v>
      </c>
      <c r="AL23" s="27">
        <f t="shared" si="30"/>
        <v>0</v>
      </c>
      <c r="AM23" s="27">
        <f t="shared" si="31"/>
        <v>0</v>
      </c>
      <c r="AN23" s="27">
        <f t="shared" si="32"/>
        <v>0</v>
      </c>
      <c r="AO23" s="27">
        <f t="shared" si="33"/>
        <v>0</v>
      </c>
      <c r="AP23" s="27">
        <f t="shared" si="34"/>
        <v>0</v>
      </c>
      <c r="AQ23" s="27">
        <f t="shared" si="35"/>
        <v>0</v>
      </c>
      <c r="AR23" s="27">
        <f t="shared" si="36"/>
        <v>0</v>
      </c>
      <c r="AS23" s="27">
        <f t="shared" si="37"/>
        <v>0</v>
      </c>
      <c r="AT23" s="27">
        <f t="shared" si="38"/>
        <v>0</v>
      </c>
      <c r="AU23" s="27">
        <f t="shared" si="39"/>
        <v>0</v>
      </c>
      <c r="AV23" s="27">
        <f t="shared" si="40"/>
        <v>0</v>
      </c>
    </row>
    <row r="24" spans="1:48" s="14" customFormat="1" ht="18" customHeight="1">
      <c r="A24" s="51">
        <f t="shared" si="22"/>
        <v>13</v>
      </c>
      <c r="B24" s="120"/>
      <c r="C24" s="120"/>
      <c r="D24" s="47"/>
      <c r="E24" s="121"/>
      <c r="F24" s="121"/>
      <c r="G24" s="121"/>
      <c r="H24" s="121"/>
      <c r="I24" s="122">
        <f>IF(AF24=0,0,VLOOKUP(AF24,標準報酬額!$C$2:$E$48,2,TRUE))</f>
        <v>0</v>
      </c>
      <c r="J24" s="122"/>
      <c r="K24" s="122">
        <f>IF(AF24=0,0,VLOOKUP(AF24,標準報酬額!$C$2:$E$48,3,TRUE))</f>
        <v>0</v>
      </c>
      <c r="L24" s="122"/>
      <c r="M24" s="123">
        <f>HLOOKUP(AI24,$AK$11:AN24,1+AJ24,FALSE)</f>
        <v>0</v>
      </c>
      <c r="N24" s="123"/>
      <c r="O24" s="123">
        <f>HLOOKUP(AI24,$AO$11:AR24,1+AJ24,FALSE)</f>
        <v>0</v>
      </c>
      <c r="P24" s="123"/>
      <c r="Q24" s="123">
        <f>HLOOKUP(AI24,$AS$11:AV24,1+AJ24,FALSE)</f>
        <v>0</v>
      </c>
      <c r="R24" s="123"/>
      <c r="S24" s="132">
        <f t="shared" si="23"/>
        <v>0</v>
      </c>
      <c r="T24" s="132"/>
      <c r="U24" s="132">
        <f t="shared" si="24"/>
        <v>0</v>
      </c>
      <c r="V24" s="132"/>
      <c r="W24" s="132">
        <f t="shared" si="25"/>
        <v>0</v>
      </c>
      <c r="X24" s="132"/>
      <c r="Y24" s="152">
        <f t="shared" si="3"/>
        <v>0</v>
      </c>
      <c r="Z24" s="152"/>
      <c r="AA24" s="153">
        <f t="shared" si="4"/>
        <v>0</v>
      </c>
      <c r="AB24" s="153"/>
      <c r="AC24" s="153">
        <f t="shared" si="19"/>
        <v>0</v>
      </c>
      <c r="AD24" s="154"/>
      <c r="AF24" s="29">
        <f t="shared" si="20"/>
        <v>0</v>
      </c>
      <c r="AG24" s="29" t="b">
        <f t="shared" si="26"/>
        <v>1</v>
      </c>
      <c r="AH24" s="29" t="b">
        <f t="shared" si="27"/>
        <v>0</v>
      </c>
      <c r="AI24" s="118">
        <f t="shared" si="21"/>
        <v>1</v>
      </c>
      <c r="AJ24" s="24">
        <f t="shared" si="28"/>
        <v>13</v>
      </c>
      <c r="AK24" s="27">
        <f t="shared" si="29"/>
        <v>0</v>
      </c>
      <c r="AL24" s="27">
        <f t="shared" si="30"/>
        <v>0</v>
      </c>
      <c r="AM24" s="27">
        <f t="shared" si="31"/>
        <v>0</v>
      </c>
      <c r="AN24" s="27">
        <f t="shared" si="32"/>
        <v>0</v>
      </c>
      <c r="AO24" s="27">
        <f t="shared" si="33"/>
        <v>0</v>
      </c>
      <c r="AP24" s="27">
        <f t="shared" si="34"/>
        <v>0</v>
      </c>
      <c r="AQ24" s="27">
        <f t="shared" si="35"/>
        <v>0</v>
      </c>
      <c r="AR24" s="27">
        <f t="shared" si="36"/>
        <v>0</v>
      </c>
      <c r="AS24" s="27">
        <f t="shared" si="37"/>
        <v>0</v>
      </c>
      <c r="AT24" s="27">
        <f t="shared" si="38"/>
        <v>0</v>
      </c>
      <c r="AU24" s="27">
        <f t="shared" si="39"/>
        <v>0</v>
      </c>
      <c r="AV24" s="27">
        <f t="shared" si="40"/>
        <v>0</v>
      </c>
    </row>
    <row r="25" spans="1:48" s="14" customFormat="1" ht="18" customHeight="1">
      <c r="A25" s="51">
        <f t="shared" si="22"/>
        <v>14</v>
      </c>
      <c r="B25" s="120"/>
      <c r="C25" s="120"/>
      <c r="D25" s="47"/>
      <c r="E25" s="121"/>
      <c r="F25" s="121"/>
      <c r="G25" s="121"/>
      <c r="H25" s="121"/>
      <c r="I25" s="122">
        <f>IF(AF25=0,0,VLOOKUP(AF25,標準報酬額!$C$2:$E$48,2,TRUE))</f>
        <v>0</v>
      </c>
      <c r="J25" s="122"/>
      <c r="K25" s="122">
        <f>IF(AF25=0,0,VLOOKUP(AF25,標準報酬額!$C$2:$E$48,3,TRUE))</f>
        <v>0</v>
      </c>
      <c r="L25" s="122"/>
      <c r="M25" s="123">
        <f>HLOOKUP(AI25,$AK$11:AN25,1+AJ25,FALSE)</f>
        <v>0</v>
      </c>
      <c r="N25" s="123"/>
      <c r="O25" s="123">
        <f>HLOOKUP(AI25,$AO$11:AR25,1+AJ25,FALSE)</f>
        <v>0</v>
      </c>
      <c r="P25" s="123"/>
      <c r="Q25" s="123">
        <f>HLOOKUP(AI25,$AS$11:AV25,1+AJ25,FALSE)</f>
        <v>0</v>
      </c>
      <c r="R25" s="123"/>
      <c r="S25" s="132">
        <f t="shared" si="23"/>
        <v>0</v>
      </c>
      <c r="T25" s="132"/>
      <c r="U25" s="132">
        <f t="shared" si="24"/>
        <v>0</v>
      </c>
      <c r="V25" s="132"/>
      <c r="W25" s="132">
        <f t="shared" si="25"/>
        <v>0</v>
      </c>
      <c r="X25" s="132"/>
      <c r="Y25" s="152">
        <f t="shared" si="3"/>
        <v>0</v>
      </c>
      <c r="Z25" s="152"/>
      <c r="AA25" s="153">
        <f t="shared" si="4"/>
        <v>0</v>
      </c>
      <c r="AB25" s="153"/>
      <c r="AC25" s="153">
        <f t="shared" si="19"/>
        <v>0</v>
      </c>
      <c r="AD25" s="154"/>
      <c r="AF25" s="29">
        <f t="shared" si="20"/>
        <v>0</v>
      </c>
      <c r="AG25" s="29" t="b">
        <f t="shared" si="26"/>
        <v>1</v>
      </c>
      <c r="AH25" s="29" t="b">
        <f t="shared" si="27"/>
        <v>0</v>
      </c>
      <c r="AI25" s="118">
        <f t="shared" si="21"/>
        <v>1</v>
      </c>
      <c r="AJ25" s="24">
        <f t="shared" si="28"/>
        <v>14</v>
      </c>
      <c r="AK25" s="27">
        <f t="shared" si="29"/>
        <v>0</v>
      </c>
      <c r="AL25" s="27">
        <f t="shared" si="30"/>
        <v>0</v>
      </c>
      <c r="AM25" s="27">
        <f t="shared" si="31"/>
        <v>0</v>
      </c>
      <c r="AN25" s="27">
        <f t="shared" si="32"/>
        <v>0</v>
      </c>
      <c r="AO25" s="27">
        <f t="shared" si="33"/>
        <v>0</v>
      </c>
      <c r="AP25" s="27">
        <f t="shared" si="34"/>
        <v>0</v>
      </c>
      <c r="AQ25" s="27">
        <f t="shared" si="35"/>
        <v>0</v>
      </c>
      <c r="AR25" s="27">
        <f t="shared" si="36"/>
        <v>0</v>
      </c>
      <c r="AS25" s="27">
        <f t="shared" si="37"/>
        <v>0</v>
      </c>
      <c r="AT25" s="27">
        <f t="shared" si="38"/>
        <v>0</v>
      </c>
      <c r="AU25" s="27">
        <f t="shared" si="39"/>
        <v>0</v>
      </c>
      <c r="AV25" s="27">
        <f t="shared" si="40"/>
        <v>0</v>
      </c>
    </row>
    <row r="26" spans="1:48" s="14" customFormat="1" ht="18" customHeight="1">
      <c r="A26" s="51">
        <f t="shared" si="22"/>
        <v>15</v>
      </c>
      <c r="B26" s="120"/>
      <c r="C26" s="120"/>
      <c r="D26" s="47"/>
      <c r="E26" s="121"/>
      <c r="F26" s="121"/>
      <c r="G26" s="121"/>
      <c r="H26" s="121"/>
      <c r="I26" s="122">
        <f>IF(AF26=0,0,VLOOKUP(AF26,標準報酬額!$C$2:$E$48,2,TRUE))</f>
        <v>0</v>
      </c>
      <c r="J26" s="122"/>
      <c r="K26" s="122">
        <f>IF(AF26=0,0,VLOOKUP(AF26,標準報酬額!$C$2:$E$48,3,TRUE))</f>
        <v>0</v>
      </c>
      <c r="L26" s="122"/>
      <c r="M26" s="123">
        <f>HLOOKUP(AI26,$AK$11:AN26,1+AJ26,FALSE)</f>
        <v>0</v>
      </c>
      <c r="N26" s="123"/>
      <c r="O26" s="123">
        <f>HLOOKUP(AI26,$AO$11:AR26,1+AJ26,FALSE)</f>
        <v>0</v>
      </c>
      <c r="P26" s="123"/>
      <c r="Q26" s="123">
        <f>HLOOKUP(AI26,$AS$11:AV26,1+AJ26,FALSE)</f>
        <v>0</v>
      </c>
      <c r="R26" s="123"/>
      <c r="S26" s="132">
        <f t="shared" si="23"/>
        <v>0</v>
      </c>
      <c r="T26" s="132"/>
      <c r="U26" s="132">
        <f t="shared" si="24"/>
        <v>0</v>
      </c>
      <c r="V26" s="132"/>
      <c r="W26" s="132">
        <f t="shared" si="25"/>
        <v>0</v>
      </c>
      <c r="X26" s="132"/>
      <c r="Y26" s="152">
        <f t="shared" si="3"/>
        <v>0</v>
      </c>
      <c r="Z26" s="152"/>
      <c r="AA26" s="153">
        <f t="shared" si="4"/>
        <v>0</v>
      </c>
      <c r="AB26" s="153"/>
      <c r="AC26" s="153">
        <f t="shared" si="19"/>
        <v>0</v>
      </c>
      <c r="AD26" s="154"/>
      <c r="AF26" s="29">
        <f t="shared" si="20"/>
        <v>0</v>
      </c>
      <c r="AG26" s="29" t="b">
        <f t="shared" si="26"/>
        <v>1</v>
      </c>
      <c r="AH26" s="29" t="b">
        <f t="shared" si="27"/>
        <v>0</v>
      </c>
      <c r="AI26" s="118">
        <f t="shared" si="21"/>
        <v>1</v>
      </c>
      <c r="AJ26" s="24">
        <f t="shared" si="28"/>
        <v>15</v>
      </c>
      <c r="AK26" s="27">
        <f t="shared" si="29"/>
        <v>0</v>
      </c>
      <c r="AL26" s="27">
        <f t="shared" si="30"/>
        <v>0</v>
      </c>
      <c r="AM26" s="27">
        <f t="shared" si="31"/>
        <v>0</v>
      </c>
      <c r="AN26" s="27">
        <f t="shared" si="32"/>
        <v>0</v>
      </c>
      <c r="AO26" s="27">
        <f t="shared" si="33"/>
        <v>0</v>
      </c>
      <c r="AP26" s="27">
        <f t="shared" si="34"/>
        <v>0</v>
      </c>
      <c r="AQ26" s="27">
        <f t="shared" si="35"/>
        <v>0</v>
      </c>
      <c r="AR26" s="27">
        <f t="shared" si="36"/>
        <v>0</v>
      </c>
      <c r="AS26" s="27">
        <f t="shared" si="37"/>
        <v>0</v>
      </c>
      <c r="AT26" s="27">
        <f t="shared" si="38"/>
        <v>0</v>
      </c>
      <c r="AU26" s="27">
        <f t="shared" si="39"/>
        <v>0</v>
      </c>
      <c r="AV26" s="27">
        <f t="shared" si="40"/>
        <v>0</v>
      </c>
    </row>
    <row r="27" spans="1:48" s="14" customFormat="1" ht="18" customHeight="1">
      <c r="A27" s="51">
        <f t="shared" si="22"/>
        <v>16</v>
      </c>
      <c r="B27" s="120"/>
      <c r="C27" s="120"/>
      <c r="D27" s="47"/>
      <c r="E27" s="121"/>
      <c r="F27" s="121"/>
      <c r="G27" s="121"/>
      <c r="H27" s="121"/>
      <c r="I27" s="122">
        <f>IF(AF27=0,0,VLOOKUP(AF27,標準報酬額!$C$2:$E$48,2,TRUE))</f>
        <v>0</v>
      </c>
      <c r="J27" s="122"/>
      <c r="K27" s="122">
        <f>IF(AF27=0,0,VLOOKUP(AF27,標準報酬額!$C$2:$E$48,3,TRUE))</f>
        <v>0</v>
      </c>
      <c r="L27" s="122"/>
      <c r="M27" s="123">
        <f>HLOOKUP(AI27,$AK$11:AN27,1+AJ27,FALSE)</f>
        <v>0</v>
      </c>
      <c r="N27" s="123"/>
      <c r="O27" s="123">
        <f>HLOOKUP(AI27,$AO$11:AR27,1+AJ27,FALSE)</f>
        <v>0</v>
      </c>
      <c r="P27" s="123"/>
      <c r="Q27" s="123">
        <f>HLOOKUP(AI27,$AS$11:AV27,1+AJ27,FALSE)</f>
        <v>0</v>
      </c>
      <c r="R27" s="123"/>
      <c r="S27" s="132">
        <f t="shared" si="23"/>
        <v>0</v>
      </c>
      <c r="T27" s="132"/>
      <c r="U27" s="132">
        <f t="shared" si="24"/>
        <v>0</v>
      </c>
      <c r="V27" s="132"/>
      <c r="W27" s="132">
        <f t="shared" si="25"/>
        <v>0</v>
      </c>
      <c r="X27" s="132"/>
      <c r="Y27" s="152">
        <f t="shared" si="3"/>
        <v>0</v>
      </c>
      <c r="Z27" s="152"/>
      <c r="AA27" s="153">
        <f t="shared" si="4"/>
        <v>0</v>
      </c>
      <c r="AB27" s="153"/>
      <c r="AC27" s="153">
        <f t="shared" si="19"/>
        <v>0</v>
      </c>
      <c r="AD27" s="154"/>
      <c r="AF27" s="29">
        <f t="shared" si="20"/>
        <v>0</v>
      </c>
      <c r="AG27" s="29" t="b">
        <f t="shared" si="26"/>
        <v>1</v>
      </c>
      <c r="AH27" s="29" t="b">
        <f t="shared" si="27"/>
        <v>0</v>
      </c>
      <c r="AI27" s="118">
        <f t="shared" si="21"/>
        <v>1</v>
      </c>
      <c r="AJ27" s="24">
        <f t="shared" si="28"/>
        <v>16</v>
      </c>
      <c r="AK27" s="27">
        <f t="shared" si="29"/>
        <v>0</v>
      </c>
      <c r="AL27" s="27">
        <f t="shared" si="30"/>
        <v>0</v>
      </c>
      <c r="AM27" s="27">
        <f t="shared" si="31"/>
        <v>0</v>
      </c>
      <c r="AN27" s="27">
        <f t="shared" si="32"/>
        <v>0</v>
      </c>
      <c r="AO27" s="27">
        <f t="shared" si="33"/>
        <v>0</v>
      </c>
      <c r="AP27" s="27">
        <f t="shared" si="34"/>
        <v>0</v>
      </c>
      <c r="AQ27" s="27">
        <f t="shared" si="35"/>
        <v>0</v>
      </c>
      <c r="AR27" s="27">
        <f t="shared" si="36"/>
        <v>0</v>
      </c>
      <c r="AS27" s="27">
        <f t="shared" si="37"/>
        <v>0</v>
      </c>
      <c r="AT27" s="27">
        <f t="shared" si="38"/>
        <v>0</v>
      </c>
      <c r="AU27" s="27">
        <f t="shared" si="39"/>
        <v>0</v>
      </c>
      <c r="AV27" s="27">
        <f t="shared" si="40"/>
        <v>0</v>
      </c>
    </row>
    <row r="28" spans="1:48" s="14" customFormat="1" ht="18" customHeight="1">
      <c r="A28" s="51">
        <f t="shared" si="22"/>
        <v>17</v>
      </c>
      <c r="B28" s="120"/>
      <c r="C28" s="120"/>
      <c r="D28" s="47"/>
      <c r="E28" s="121"/>
      <c r="F28" s="121"/>
      <c r="G28" s="121"/>
      <c r="H28" s="121"/>
      <c r="I28" s="122">
        <f>IF(AF28=0,0,VLOOKUP(AF28,標準報酬額!$C$2:$E$48,2,TRUE))</f>
        <v>0</v>
      </c>
      <c r="J28" s="122"/>
      <c r="K28" s="122">
        <f>IF(AF28=0,0,VLOOKUP(AF28,標準報酬額!$C$2:$E$48,3,TRUE))</f>
        <v>0</v>
      </c>
      <c r="L28" s="122"/>
      <c r="M28" s="123">
        <f>HLOOKUP(AI28,$AK$11:AN28,1+AJ28,FALSE)</f>
        <v>0</v>
      </c>
      <c r="N28" s="123"/>
      <c r="O28" s="123">
        <f>HLOOKUP(AI28,$AO$11:AR28,1+AJ28,FALSE)</f>
        <v>0</v>
      </c>
      <c r="P28" s="123"/>
      <c r="Q28" s="123">
        <f>HLOOKUP(AI28,$AS$11:AV28,1+AJ28,FALSE)</f>
        <v>0</v>
      </c>
      <c r="R28" s="123"/>
      <c r="S28" s="132">
        <f t="shared" si="23"/>
        <v>0</v>
      </c>
      <c r="T28" s="132"/>
      <c r="U28" s="132">
        <f t="shared" si="24"/>
        <v>0</v>
      </c>
      <c r="V28" s="132"/>
      <c r="W28" s="132">
        <f t="shared" si="25"/>
        <v>0</v>
      </c>
      <c r="X28" s="132"/>
      <c r="Y28" s="152">
        <f t="shared" si="3"/>
        <v>0</v>
      </c>
      <c r="Z28" s="152"/>
      <c r="AA28" s="153">
        <f t="shared" si="4"/>
        <v>0</v>
      </c>
      <c r="AB28" s="153"/>
      <c r="AC28" s="153">
        <f t="shared" si="19"/>
        <v>0</v>
      </c>
      <c r="AD28" s="154"/>
      <c r="AF28" s="29">
        <f t="shared" si="20"/>
        <v>0</v>
      </c>
      <c r="AG28" s="29" t="b">
        <f t="shared" si="26"/>
        <v>1</v>
      </c>
      <c r="AH28" s="29" t="b">
        <f t="shared" si="27"/>
        <v>0</v>
      </c>
      <c r="AI28" s="118">
        <f t="shared" si="21"/>
        <v>1</v>
      </c>
      <c r="AJ28" s="24">
        <f t="shared" si="28"/>
        <v>17</v>
      </c>
      <c r="AK28" s="27">
        <f t="shared" si="29"/>
        <v>0</v>
      </c>
      <c r="AL28" s="27">
        <f t="shared" si="30"/>
        <v>0</v>
      </c>
      <c r="AM28" s="27">
        <f t="shared" si="31"/>
        <v>0</v>
      </c>
      <c r="AN28" s="27">
        <f t="shared" si="32"/>
        <v>0</v>
      </c>
      <c r="AO28" s="27">
        <f t="shared" si="33"/>
        <v>0</v>
      </c>
      <c r="AP28" s="27">
        <f t="shared" si="34"/>
        <v>0</v>
      </c>
      <c r="AQ28" s="27">
        <f t="shared" si="35"/>
        <v>0</v>
      </c>
      <c r="AR28" s="27">
        <f t="shared" si="36"/>
        <v>0</v>
      </c>
      <c r="AS28" s="27">
        <f t="shared" si="37"/>
        <v>0</v>
      </c>
      <c r="AT28" s="27">
        <f t="shared" si="38"/>
        <v>0</v>
      </c>
      <c r="AU28" s="27">
        <f t="shared" si="39"/>
        <v>0</v>
      </c>
      <c r="AV28" s="27">
        <f t="shared" si="40"/>
        <v>0</v>
      </c>
    </row>
    <row r="29" spans="1:48" s="14" customFormat="1" ht="18" customHeight="1">
      <c r="A29" s="51">
        <f t="shared" si="22"/>
        <v>18</v>
      </c>
      <c r="B29" s="120"/>
      <c r="C29" s="120"/>
      <c r="D29" s="47"/>
      <c r="E29" s="121"/>
      <c r="F29" s="121"/>
      <c r="G29" s="121"/>
      <c r="H29" s="121"/>
      <c r="I29" s="122">
        <f>IF(AF29=0,0,VLOOKUP(AF29,標準報酬額!$C$2:$E$48,2,TRUE))</f>
        <v>0</v>
      </c>
      <c r="J29" s="122"/>
      <c r="K29" s="122">
        <f>IF(AF29=0,0,VLOOKUP(AF29,標準報酬額!$C$2:$E$48,3,TRUE))</f>
        <v>0</v>
      </c>
      <c r="L29" s="122"/>
      <c r="M29" s="123">
        <f>HLOOKUP(AI29,$AK$11:AN29,1+AJ29,FALSE)</f>
        <v>0</v>
      </c>
      <c r="N29" s="123"/>
      <c r="O29" s="123">
        <f>HLOOKUP(AI29,$AO$11:AR29,1+AJ29,FALSE)</f>
        <v>0</v>
      </c>
      <c r="P29" s="123"/>
      <c r="Q29" s="123">
        <f>HLOOKUP(AI29,$AS$11:AV29,1+AJ29,FALSE)</f>
        <v>0</v>
      </c>
      <c r="R29" s="123"/>
      <c r="S29" s="132">
        <f t="shared" si="23"/>
        <v>0</v>
      </c>
      <c r="T29" s="132"/>
      <c r="U29" s="132">
        <f t="shared" si="24"/>
        <v>0</v>
      </c>
      <c r="V29" s="132"/>
      <c r="W29" s="132">
        <f t="shared" si="25"/>
        <v>0</v>
      </c>
      <c r="X29" s="132"/>
      <c r="Y29" s="152">
        <f t="shared" si="3"/>
        <v>0</v>
      </c>
      <c r="Z29" s="152"/>
      <c r="AA29" s="153">
        <f t="shared" si="4"/>
        <v>0</v>
      </c>
      <c r="AB29" s="153"/>
      <c r="AC29" s="153">
        <f t="shared" si="19"/>
        <v>0</v>
      </c>
      <c r="AD29" s="154"/>
      <c r="AF29" s="29">
        <f t="shared" si="20"/>
        <v>0</v>
      </c>
      <c r="AG29" s="29" t="b">
        <f t="shared" si="26"/>
        <v>1</v>
      </c>
      <c r="AH29" s="29" t="b">
        <f t="shared" si="27"/>
        <v>0</v>
      </c>
      <c r="AI29" s="118">
        <f t="shared" si="21"/>
        <v>1</v>
      </c>
      <c r="AJ29" s="24">
        <f t="shared" si="28"/>
        <v>18</v>
      </c>
      <c r="AK29" s="27">
        <f t="shared" si="29"/>
        <v>0</v>
      </c>
      <c r="AL29" s="27">
        <f t="shared" si="30"/>
        <v>0</v>
      </c>
      <c r="AM29" s="27">
        <f t="shared" si="31"/>
        <v>0</v>
      </c>
      <c r="AN29" s="27">
        <f t="shared" si="32"/>
        <v>0</v>
      </c>
      <c r="AO29" s="27">
        <f t="shared" si="33"/>
        <v>0</v>
      </c>
      <c r="AP29" s="27">
        <f t="shared" si="34"/>
        <v>0</v>
      </c>
      <c r="AQ29" s="27">
        <f t="shared" si="35"/>
        <v>0</v>
      </c>
      <c r="AR29" s="27">
        <f t="shared" si="36"/>
        <v>0</v>
      </c>
      <c r="AS29" s="27">
        <f t="shared" si="37"/>
        <v>0</v>
      </c>
      <c r="AT29" s="27">
        <f t="shared" si="38"/>
        <v>0</v>
      </c>
      <c r="AU29" s="27">
        <f t="shared" si="39"/>
        <v>0</v>
      </c>
      <c r="AV29" s="27">
        <f t="shared" si="40"/>
        <v>0</v>
      </c>
    </row>
    <row r="30" spans="1:48" s="14" customFormat="1" ht="18" customHeight="1">
      <c r="A30" s="51">
        <f t="shared" si="22"/>
        <v>19</v>
      </c>
      <c r="B30" s="120"/>
      <c r="C30" s="120"/>
      <c r="D30" s="47"/>
      <c r="E30" s="121"/>
      <c r="F30" s="121"/>
      <c r="G30" s="121"/>
      <c r="H30" s="121"/>
      <c r="I30" s="122">
        <f>IF(AF30=0,0,VLOOKUP(AF30,標準報酬額!$C$2:$E$48,2,TRUE))</f>
        <v>0</v>
      </c>
      <c r="J30" s="122"/>
      <c r="K30" s="122">
        <f>IF(AF30=0,0,VLOOKUP(AF30,標準報酬額!$C$2:$E$48,3,TRUE))</f>
        <v>0</v>
      </c>
      <c r="L30" s="122"/>
      <c r="M30" s="123">
        <f>HLOOKUP(AI30,$AK$11:AN30,1+AJ30,FALSE)</f>
        <v>0</v>
      </c>
      <c r="N30" s="123"/>
      <c r="O30" s="123">
        <f>HLOOKUP(AI30,$AO$11:AR30,1+AJ30,FALSE)</f>
        <v>0</v>
      </c>
      <c r="P30" s="123"/>
      <c r="Q30" s="123">
        <f>HLOOKUP(AI30,$AS$11:AV30,1+AJ30,FALSE)</f>
        <v>0</v>
      </c>
      <c r="R30" s="123"/>
      <c r="S30" s="132">
        <f t="shared" si="23"/>
        <v>0</v>
      </c>
      <c r="T30" s="132"/>
      <c r="U30" s="132">
        <f t="shared" si="24"/>
        <v>0</v>
      </c>
      <c r="V30" s="132"/>
      <c r="W30" s="132">
        <f t="shared" si="25"/>
        <v>0</v>
      </c>
      <c r="X30" s="132"/>
      <c r="Y30" s="152">
        <f t="shared" si="3"/>
        <v>0</v>
      </c>
      <c r="Z30" s="152"/>
      <c r="AA30" s="153">
        <f t="shared" si="4"/>
        <v>0</v>
      </c>
      <c r="AB30" s="153"/>
      <c r="AC30" s="153">
        <f t="shared" si="19"/>
        <v>0</v>
      </c>
      <c r="AD30" s="154"/>
      <c r="AF30" s="29">
        <f t="shared" si="20"/>
        <v>0</v>
      </c>
      <c r="AG30" s="29" t="b">
        <f t="shared" si="26"/>
        <v>1</v>
      </c>
      <c r="AH30" s="29" t="b">
        <f t="shared" si="27"/>
        <v>0</v>
      </c>
      <c r="AI30" s="118">
        <f t="shared" si="21"/>
        <v>1</v>
      </c>
      <c r="AJ30" s="24">
        <f t="shared" si="28"/>
        <v>19</v>
      </c>
      <c r="AK30" s="27">
        <f t="shared" si="29"/>
        <v>0</v>
      </c>
      <c r="AL30" s="27">
        <f t="shared" si="30"/>
        <v>0</v>
      </c>
      <c r="AM30" s="27">
        <f t="shared" si="31"/>
        <v>0</v>
      </c>
      <c r="AN30" s="27">
        <f t="shared" si="32"/>
        <v>0</v>
      </c>
      <c r="AO30" s="27">
        <f t="shared" si="33"/>
        <v>0</v>
      </c>
      <c r="AP30" s="27">
        <f t="shared" si="34"/>
        <v>0</v>
      </c>
      <c r="AQ30" s="27">
        <f t="shared" si="35"/>
        <v>0</v>
      </c>
      <c r="AR30" s="27">
        <f t="shared" si="36"/>
        <v>0</v>
      </c>
      <c r="AS30" s="27">
        <f t="shared" si="37"/>
        <v>0</v>
      </c>
      <c r="AT30" s="27">
        <f t="shared" si="38"/>
        <v>0</v>
      </c>
      <c r="AU30" s="27">
        <f t="shared" si="39"/>
        <v>0</v>
      </c>
      <c r="AV30" s="27">
        <f t="shared" si="40"/>
        <v>0</v>
      </c>
    </row>
    <row r="31" spans="1:48" s="14" customFormat="1" ht="18" customHeight="1">
      <c r="A31" s="51">
        <f t="shared" si="22"/>
        <v>20</v>
      </c>
      <c r="B31" s="120"/>
      <c r="C31" s="120"/>
      <c r="D31" s="47"/>
      <c r="E31" s="121"/>
      <c r="F31" s="121"/>
      <c r="G31" s="121"/>
      <c r="H31" s="121"/>
      <c r="I31" s="122">
        <f>IF(AF31=0,0,VLOOKUP(AF31,標準報酬額!$C$2:$E$48,2,TRUE))</f>
        <v>0</v>
      </c>
      <c r="J31" s="122"/>
      <c r="K31" s="122">
        <f>IF(AF31=0,0,VLOOKUP(AF31,標準報酬額!$C$2:$E$48,3,TRUE))</f>
        <v>0</v>
      </c>
      <c r="L31" s="122"/>
      <c r="M31" s="123">
        <f>HLOOKUP(AI31,$AK$11:AN31,1+AJ31,FALSE)</f>
        <v>0</v>
      </c>
      <c r="N31" s="123"/>
      <c r="O31" s="123">
        <f>HLOOKUP(AI31,$AO$11:AR31,1+AJ31,FALSE)</f>
        <v>0</v>
      </c>
      <c r="P31" s="123"/>
      <c r="Q31" s="123">
        <f>HLOOKUP(AI31,$AS$11:AV31,1+AJ31,FALSE)</f>
        <v>0</v>
      </c>
      <c r="R31" s="123"/>
      <c r="S31" s="132">
        <f t="shared" si="23"/>
        <v>0</v>
      </c>
      <c r="T31" s="132"/>
      <c r="U31" s="132">
        <f t="shared" si="24"/>
        <v>0</v>
      </c>
      <c r="V31" s="132"/>
      <c r="W31" s="132">
        <f t="shared" si="25"/>
        <v>0</v>
      </c>
      <c r="X31" s="132"/>
      <c r="Y31" s="152">
        <f t="shared" si="3"/>
        <v>0</v>
      </c>
      <c r="Z31" s="152"/>
      <c r="AA31" s="153">
        <f t="shared" si="4"/>
        <v>0</v>
      </c>
      <c r="AB31" s="153"/>
      <c r="AC31" s="153">
        <f t="shared" si="19"/>
        <v>0</v>
      </c>
      <c r="AD31" s="154"/>
      <c r="AF31" s="29">
        <f t="shared" si="20"/>
        <v>0</v>
      </c>
      <c r="AG31" s="29" t="b">
        <f t="shared" si="26"/>
        <v>1</v>
      </c>
      <c r="AH31" s="29" t="b">
        <f t="shared" si="27"/>
        <v>0</v>
      </c>
      <c r="AI31" s="118">
        <f t="shared" si="21"/>
        <v>1</v>
      </c>
      <c r="AJ31" s="24">
        <f t="shared" si="28"/>
        <v>20</v>
      </c>
      <c r="AK31" s="27">
        <f t="shared" si="29"/>
        <v>0</v>
      </c>
      <c r="AL31" s="27">
        <f t="shared" si="30"/>
        <v>0</v>
      </c>
      <c r="AM31" s="27">
        <f t="shared" si="31"/>
        <v>0</v>
      </c>
      <c r="AN31" s="27">
        <f t="shared" si="32"/>
        <v>0</v>
      </c>
      <c r="AO31" s="27">
        <f t="shared" si="33"/>
        <v>0</v>
      </c>
      <c r="AP31" s="27">
        <f t="shared" si="34"/>
        <v>0</v>
      </c>
      <c r="AQ31" s="27">
        <f t="shared" si="35"/>
        <v>0</v>
      </c>
      <c r="AR31" s="27">
        <f t="shared" si="36"/>
        <v>0</v>
      </c>
      <c r="AS31" s="27">
        <f t="shared" si="37"/>
        <v>0</v>
      </c>
      <c r="AT31" s="27">
        <f t="shared" si="38"/>
        <v>0</v>
      </c>
      <c r="AU31" s="27">
        <f t="shared" si="39"/>
        <v>0</v>
      </c>
      <c r="AV31" s="27">
        <f t="shared" si="40"/>
        <v>0</v>
      </c>
    </row>
    <row r="32" spans="1:48" s="14" customFormat="1" ht="18" customHeight="1">
      <c r="A32" s="51">
        <f t="shared" si="22"/>
        <v>21</v>
      </c>
      <c r="B32" s="120"/>
      <c r="C32" s="120"/>
      <c r="D32" s="47"/>
      <c r="E32" s="121"/>
      <c r="F32" s="121"/>
      <c r="G32" s="121"/>
      <c r="H32" s="121"/>
      <c r="I32" s="122">
        <f>IF(AF32=0,0,VLOOKUP(AF32,標準報酬額!$C$2:$E$48,2,TRUE))</f>
        <v>0</v>
      </c>
      <c r="J32" s="122"/>
      <c r="K32" s="122">
        <f>IF(AF32=0,0,VLOOKUP(AF32,標準報酬額!$C$2:$E$48,3,TRUE))</f>
        <v>0</v>
      </c>
      <c r="L32" s="122"/>
      <c r="M32" s="123">
        <f>HLOOKUP(AI32,$AK$11:AN32,1+AJ32,FALSE)</f>
        <v>0</v>
      </c>
      <c r="N32" s="123"/>
      <c r="O32" s="123">
        <f>HLOOKUP(AI32,$AO$11:AR32,1+AJ32,FALSE)</f>
        <v>0</v>
      </c>
      <c r="P32" s="123"/>
      <c r="Q32" s="123">
        <f>HLOOKUP(AI32,$AS$11:AV32,1+AJ32,FALSE)</f>
        <v>0</v>
      </c>
      <c r="R32" s="123"/>
      <c r="S32" s="132">
        <f t="shared" si="23"/>
        <v>0</v>
      </c>
      <c r="T32" s="132"/>
      <c r="U32" s="132">
        <f t="shared" si="24"/>
        <v>0</v>
      </c>
      <c r="V32" s="132"/>
      <c r="W32" s="132">
        <f t="shared" si="25"/>
        <v>0</v>
      </c>
      <c r="X32" s="132"/>
      <c r="Y32" s="152">
        <f t="shared" si="3"/>
        <v>0</v>
      </c>
      <c r="Z32" s="152"/>
      <c r="AA32" s="153">
        <f t="shared" si="4"/>
        <v>0</v>
      </c>
      <c r="AB32" s="153"/>
      <c r="AC32" s="153">
        <f t="shared" si="19"/>
        <v>0</v>
      </c>
      <c r="AD32" s="154"/>
      <c r="AF32" s="29">
        <f t="shared" si="20"/>
        <v>0</v>
      </c>
      <c r="AG32" s="29" t="b">
        <f t="shared" si="26"/>
        <v>1</v>
      </c>
      <c r="AH32" s="29" t="b">
        <f t="shared" si="27"/>
        <v>0</v>
      </c>
      <c r="AI32" s="118">
        <f t="shared" si="21"/>
        <v>1</v>
      </c>
      <c r="AJ32" s="24">
        <f t="shared" si="28"/>
        <v>21</v>
      </c>
      <c r="AK32" s="27">
        <f t="shared" si="29"/>
        <v>0</v>
      </c>
      <c r="AL32" s="27">
        <f t="shared" si="30"/>
        <v>0</v>
      </c>
      <c r="AM32" s="27">
        <f t="shared" si="31"/>
        <v>0</v>
      </c>
      <c r="AN32" s="27">
        <f t="shared" si="32"/>
        <v>0</v>
      </c>
      <c r="AO32" s="27">
        <f t="shared" si="33"/>
        <v>0</v>
      </c>
      <c r="AP32" s="27">
        <f t="shared" si="34"/>
        <v>0</v>
      </c>
      <c r="AQ32" s="27">
        <f t="shared" si="35"/>
        <v>0</v>
      </c>
      <c r="AR32" s="27">
        <f t="shared" si="36"/>
        <v>0</v>
      </c>
      <c r="AS32" s="27">
        <f t="shared" si="37"/>
        <v>0</v>
      </c>
      <c r="AT32" s="27">
        <f t="shared" si="38"/>
        <v>0</v>
      </c>
      <c r="AU32" s="27">
        <f t="shared" si="39"/>
        <v>0</v>
      </c>
      <c r="AV32" s="27">
        <f t="shared" si="40"/>
        <v>0</v>
      </c>
    </row>
    <row r="33" spans="1:48" s="14" customFormat="1" ht="18" customHeight="1">
      <c r="A33" s="51">
        <f t="shared" si="22"/>
        <v>22</v>
      </c>
      <c r="B33" s="120"/>
      <c r="C33" s="120"/>
      <c r="D33" s="47"/>
      <c r="E33" s="121"/>
      <c r="F33" s="121"/>
      <c r="G33" s="121"/>
      <c r="H33" s="121"/>
      <c r="I33" s="122">
        <f>IF(AF33=0,0,VLOOKUP(AF33,標準報酬額!$C$2:$E$48,2,TRUE))</f>
        <v>0</v>
      </c>
      <c r="J33" s="122"/>
      <c r="K33" s="122">
        <f>IF(AF33=0,0,VLOOKUP(AF33,標準報酬額!$C$2:$E$48,3,TRUE))</f>
        <v>0</v>
      </c>
      <c r="L33" s="122"/>
      <c r="M33" s="123">
        <f>HLOOKUP(AI33,$AK$11:AN33,1+AJ33,FALSE)</f>
        <v>0</v>
      </c>
      <c r="N33" s="123"/>
      <c r="O33" s="123">
        <f>HLOOKUP(AI33,$AO$11:AR33,1+AJ33,FALSE)</f>
        <v>0</v>
      </c>
      <c r="P33" s="123"/>
      <c r="Q33" s="123">
        <f>HLOOKUP(AI33,$AS$11:AV33,1+AJ33,FALSE)</f>
        <v>0</v>
      </c>
      <c r="R33" s="123"/>
      <c r="S33" s="132">
        <f t="shared" si="23"/>
        <v>0</v>
      </c>
      <c r="T33" s="132"/>
      <c r="U33" s="132">
        <f t="shared" si="24"/>
        <v>0</v>
      </c>
      <c r="V33" s="132"/>
      <c r="W33" s="132">
        <f t="shared" si="25"/>
        <v>0</v>
      </c>
      <c r="X33" s="132"/>
      <c r="Y33" s="152">
        <f t="shared" si="3"/>
        <v>0</v>
      </c>
      <c r="Z33" s="152"/>
      <c r="AA33" s="153">
        <f t="shared" si="4"/>
        <v>0</v>
      </c>
      <c r="AB33" s="153"/>
      <c r="AC33" s="153">
        <f t="shared" si="19"/>
        <v>0</v>
      </c>
      <c r="AD33" s="154"/>
      <c r="AF33" s="29">
        <f t="shared" si="20"/>
        <v>0</v>
      </c>
      <c r="AG33" s="29" t="b">
        <f t="shared" si="26"/>
        <v>1</v>
      </c>
      <c r="AH33" s="29" t="b">
        <f t="shared" si="27"/>
        <v>0</v>
      </c>
      <c r="AI33" s="118">
        <f t="shared" si="21"/>
        <v>1</v>
      </c>
      <c r="AJ33" s="24">
        <f t="shared" si="28"/>
        <v>22</v>
      </c>
      <c r="AK33" s="27">
        <f t="shared" si="29"/>
        <v>0</v>
      </c>
      <c r="AL33" s="27">
        <f t="shared" si="30"/>
        <v>0</v>
      </c>
      <c r="AM33" s="27">
        <f t="shared" si="31"/>
        <v>0</v>
      </c>
      <c r="AN33" s="27">
        <f t="shared" si="32"/>
        <v>0</v>
      </c>
      <c r="AO33" s="27">
        <f t="shared" si="33"/>
        <v>0</v>
      </c>
      <c r="AP33" s="27">
        <f t="shared" si="34"/>
        <v>0</v>
      </c>
      <c r="AQ33" s="27">
        <f t="shared" si="35"/>
        <v>0</v>
      </c>
      <c r="AR33" s="27">
        <f t="shared" si="36"/>
        <v>0</v>
      </c>
      <c r="AS33" s="27">
        <f t="shared" si="37"/>
        <v>0</v>
      </c>
      <c r="AT33" s="27">
        <f t="shared" si="38"/>
        <v>0</v>
      </c>
      <c r="AU33" s="27">
        <f t="shared" si="39"/>
        <v>0</v>
      </c>
      <c r="AV33" s="27">
        <f t="shared" si="40"/>
        <v>0</v>
      </c>
    </row>
    <row r="34" spans="1:48" s="14" customFormat="1" ht="18" customHeight="1">
      <c r="A34" s="51">
        <f t="shared" si="22"/>
        <v>23</v>
      </c>
      <c r="B34" s="120"/>
      <c r="C34" s="120"/>
      <c r="D34" s="47"/>
      <c r="E34" s="121"/>
      <c r="F34" s="121"/>
      <c r="G34" s="121"/>
      <c r="H34" s="121"/>
      <c r="I34" s="122">
        <f>IF(AF34=0,0,VLOOKUP(AF34,標準報酬額!$C$2:$E$48,2,TRUE))</f>
        <v>0</v>
      </c>
      <c r="J34" s="122"/>
      <c r="K34" s="122">
        <f>IF(AF34=0,0,VLOOKUP(AF34,標準報酬額!$C$2:$E$48,3,TRUE))</f>
        <v>0</v>
      </c>
      <c r="L34" s="122"/>
      <c r="M34" s="123">
        <f>HLOOKUP(AI34,$AK$11:AN34,1+AJ34,FALSE)</f>
        <v>0</v>
      </c>
      <c r="N34" s="123"/>
      <c r="O34" s="123">
        <f>HLOOKUP(AI34,$AO$11:AR34,1+AJ34,FALSE)</f>
        <v>0</v>
      </c>
      <c r="P34" s="123"/>
      <c r="Q34" s="123">
        <f>HLOOKUP(AI34,$AS$11:AV34,1+AJ34,FALSE)</f>
        <v>0</v>
      </c>
      <c r="R34" s="123"/>
      <c r="S34" s="132">
        <f t="shared" si="23"/>
        <v>0</v>
      </c>
      <c r="T34" s="132"/>
      <c r="U34" s="132">
        <f t="shared" si="24"/>
        <v>0</v>
      </c>
      <c r="V34" s="132"/>
      <c r="W34" s="132">
        <f t="shared" si="25"/>
        <v>0</v>
      </c>
      <c r="X34" s="132"/>
      <c r="Y34" s="152">
        <f t="shared" si="3"/>
        <v>0</v>
      </c>
      <c r="Z34" s="152"/>
      <c r="AA34" s="153">
        <f t="shared" si="4"/>
        <v>0</v>
      </c>
      <c r="AB34" s="153"/>
      <c r="AC34" s="153">
        <f t="shared" si="19"/>
        <v>0</v>
      </c>
      <c r="AD34" s="154"/>
      <c r="AF34" s="29">
        <f t="shared" si="20"/>
        <v>0</v>
      </c>
      <c r="AG34" s="29" t="b">
        <f t="shared" si="26"/>
        <v>1</v>
      </c>
      <c r="AH34" s="29" t="b">
        <f t="shared" si="27"/>
        <v>0</v>
      </c>
      <c r="AI34" s="118">
        <f t="shared" si="21"/>
        <v>1</v>
      </c>
      <c r="AJ34" s="24">
        <f t="shared" si="28"/>
        <v>23</v>
      </c>
      <c r="AK34" s="27">
        <f t="shared" si="29"/>
        <v>0</v>
      </c>
      <c r="AL34" s="27">
        <f t="shared" si="30"/>
        <v>0</v>
      </c>
      <c r="AM34" s="27">
        <f t="shared" si="31"/>
        <v>0</v>
      </c>
      <c r="AN34" s="27">
        <f t="shared" si="32"/>
        <v>0</v>
      </c>
      <c r="AO34" s="27">
        <f t="shared" si="33"/>
        <v>0</v>
      </c>
      <c r="AP34" s="27">
        <f t="shared" si="34"/>
        <v>0</v>
      </c>
      <c r="AQ34" s="27">
        <f t="shared" si="35"/>
        <v>0</v>
      </c>
      <c r="AR34" s="27">
        <f t="shared" si="36"/>
        <v>0</v>
      </c>
      <c r="AS34" s="27">
        <f t="shared" si="37"/>
        <v>0</v>
      </c>
      <c r="AT34" s="27">
        <f t="shared" si="38"/>
        <v>0</v>
      </c>
      <c r="AU34" s="27">
        <f t="shared" si="39"/>
        <v>0</v>
      </c>
      <c r="AV34" s="27">
        <f t="shared" si="40"/>
        <v>0</v>
      </c>
    </row>
    <row r="35" spans="1:48" s="14" customFormat="1" ht="18" customHeight="1">
      <c r="A35" s="51">
        <f t="shared" si="22"/>
        <v>24</v>
      </c>
      <c r="B35" s="120"/>
      <c r="C35" s="120"/>
      <c r="D35" s="47"/>
      <c r="E35" s="121"/>
      <c r="F35" s="121"/>
      <c r="G35" s="121"/>
      <c r="H35" s="121"/>
      <c r="I35" s="122">
        <f>IF(AF35=0,0,VLOOKUP(AF35,標準報酬額!$C$2:$E$48,2,TRUE))</f>
        <v>0</v>
      </c>
      <c r="J35" s="122"/>
      <c r="K35" s="122">
        <f>IF(AF35=0,0,VLOOKUP(AF35,標準報酬額!$C$2:$E$48,3,TRUE))</f>
        <v>0</v>
      </c>
      <c r="L35" s="122"/>
      <c r="M35" s="123">
        <f>HLOOKUP(AI35,$AK$11:AN35,1+AJ35,FALSE)</f>
        <v>0</v>
      </c>
      <c r="N35" s="123"/>
      <c r="O35" s="123">
        <f>HLOOKUP(AI35,$AO$11:AR35,1+AJ35,FALSE)</f>
        <v>0</v>
      </c>
      <c r="P35" s="123"/>
      <c r="Q35" s="123">
        <f>HLOOKUP(AI35,$AS$11:AV35,1+AJ35,FALSE)</f>
        <v>0</v>
      </c>
      <c r="R35" s="123"/>
      <c r="S35" s="132">
        <f t="shared" si="23"/>
        <v>0</v>
      </c>
      <c r="T35" s="132"/>
      <c r="U35" s="132">
        <f t="shared" si="24"/>
        <v>0</v>
      </c>
      <c r="V35" s="132"/>
      <c r="W35" s="132">
        <f t="shared" si="25"/>
        <v>0</v>
      </c>
      <c r="X35" s="132"/>
      <c r="Y35" s="152">
        <f t="shared" si="3"/>
        <v>0</v>
      </c>
      <c r="Z35" s="152"/>
      <c r="AA35" s="153">
        <f t="shared" si="4"/>
        <v>0</v>
      </c>
      <c r="AB35" s="153"/>
      <c r="AC35" s="153">
        <f t="shared" si="19"/>
        <v>0</v>
      </c>
      <c r="AD35" s="154"/>
      <c r="AF35" s="29">
        <f t="shared" si="20"/>
        <v>0</v>
      </c>
      <c r="AG35" s="29" t="b">
        <f t="shared" si="26"/>
        <v>1</v>
      </c>
      <c r="AH35" s="29" t="b">
        <f t="shared" si="27"/>
        <v>0</v>
      </c>
      <c r="AI35" s="118">
        <f t="shared" si="21"/>
        <v>1</v>
      </c>
      <c r="AJ35" s="24">
        <f t="shared" si="28"/>
        <v>24</v>
      </c>
      <c r="AK35" s="27">
        <f t="shared" si="29"/>
        <v>0</v>
      </c>
      <c r="AL35" s="27">
        <f t="shared" si="30"/>
        <v>0</v>
      </c>
      <c r="AM35" s="27">
        <f t="shared" si="31"/>
        <v>0</v>
      </c>
      <c r="AN35" s="27">
        <f t="shared" si="32"/>
        <v>0</v>
      </c>
      <c r="AO35" s="27">
        <f t="shared" si="33"/>
        <v>0</v>
      </c>
      <c r="AP35" s="27">
        <f t="shared" si="34"/>
        <v>0</v>
      </c>
      <c r="AQ35" s="27">
        <f t="shared" si="35"/>
        <v>0</v>
      </c>
      <c r="AR35" s="27">
        <f t="shared" si="36"/>
        <v>0</v>
      </c>
      <c r="AS35" s="27">
        <f t="shared" si="37"/>
        <v>0</v>
      </c>
      <c r="AT35" s="27">
        <f t="shared" si="38"/>
        <v>0</v>
      </c>
      <c r="AU35" s="27">
        <f t="shared" si="39"/>
        <v>0</v>
      </c>
      <c r="AV35" s="27">
        <f t="shared" si="40"/>
        <v>0</v>
      </c>
    </row>
    <row r="36" spans="1:48" s="14" customFormat="1" ht="18" customHeight="1">
      <c r="A36" s="51">
        <f t="shared" si="22"/>
        <v>25</v>
      </c>
      <c r="B36" s="120"/>
      <c r="C36" s="120"/>
      <c r="D36" s="47"/>
      <c r="E36" s="121"/>
      <c r="F36" s="121"/>
      <c r="G36" s="121"/>
      <c r="H36" s="121"/>
      <c r="I36" s="122">
        <f>IF(AF36=0,0,VLOOKUP(AF36,標準報酬額!$C$2:$E$48,2,TRUE))</f>
        <v>0</v>
      </c>
      <c r="J36" s="122"/>
      <c r="K36" s="122">
        <f>IF(AF36=0,0,VLOOKUP(AF36,標準報酬額!$C$2:$E$48,3,TRUE))</f>
        <v>0</v>
      </c>
      <c r="L36" s="122"/>
      <c r="M36" s="123">
        <f>HLOOKUP(AI36,$AK$11:AN36,1+AJ36,FALSE)</f>
        <v>0</v>
      </c>
      <c r="N36" s="123"/>
      <c r="O36" s="123">
        <f>HLOOKUP(AI36,$AO$11:AR36,1+AJ36,FALSE)</f>
        <v>0</v>
      </c>
      <c r="P36" s="123"/>
      <c r="Q36" s="123">
        <f>HLOOKUP(AI36,$AS$11:AV36,1+AJ36,FALSE)</f>
        <v>0</v>
      </c>
      <c r="R36" s="123"/>
      <c r="S36" s="132">
        <f t="shared" si="23"/>
        <v>0</v>
      </c>
      <c r="T36" s="132"/>
      <c r="U36" s="132">
        <f t="shared" si="24"/>
        <v>0</v>
      </c>
      <c r="V36" s="132"/>
      <c r="W36" s="132">
        <f t="shared" si="25"/>
        <v>0</v>
      </c>
      <c r="X36" s="132"/>
      <c r="Y36" s="152">
        <f t="shared" si="3"/>
        <v>0</v>
      </c>
      <c r="Z36" s="152"/>
      <c r="AA36" s="153">
        <f t="shared" si="4"/>
        <v>0</v>
      </c>
      <c r="AB36" s="153"/>
      <c r="AC36" s="153">
        <f t="shared" si="19"/>
        <v>0</v>
      </c>
      <c r="AD36" s="154"/>
      <c r="AF36" s="29">
        <f t="shared" si="20"/>
        <v>0</v>
      </c>
      <c r="AG36" s="29" t="b">
        <f t="shared" si="26"/>
        <v>1</v>
      </c>
      <c r="AH36" s="29" t="b">
        <f t="shared" si="27"/>
        <v>0</v>
      </c>
      <c r="AI36" s="118">
        <f t="shared" si="21"/>
        <v>1</v>
      </c>
      <c r="AJ36" s="24">
        <f t="shared" si="28"/>
        <v>25</v>
      </c>
      <c r="AK36" s="27">
        <f t="shared" si="29"/>
        <v>0</v>
      </c>
      <c r="AL36" s="27">
        <f t="shared" si="30"/>
        <v>0</v>
      </c>
      <c r="AM36" s="27">
        <f t="shared" si="31"/>
        <v>0</v>
      </c>
      <c r="AN36" s="27">
        <f t="shared" si="32"/>
        <v>0</v>
      </c>
      <c r="AO36" s="27">
        <f t="shared" si="33"/>
        <v>0</v>
      </c>
      <c r="AP36" s="27">
        <f t="shared" si="34"/>
        <v>0</v>
      </c>
      <c r="AQ36" s="27">
        <f t="shared" si="35"/>
        <v>0</v>
      </c>
      <c r="AR36" s="27">
        <f t="shared" si="36"/>
        <v>0</v>
      </c>
      <c r="AS36" s="27">
        <f t="shared" si="37"/>
        <v>0</v>
      </c>
      <c r="AT36" s="27">
        <f t="shared" si="38"/>
        <v>0</v>
      </c>
      <c r="AU36" s="27">
        <f t="shared" si="39"/>
        <v>0</v>
      </c>
      <c r="AV36" s="27">
        <f t="shared" si="40"/>
        <v>0</v>
      </c>
    </row>
    <row r="37" spans="1:48" s="14" customFormat="1" ht="18" customHeight="1">
      <c r="A37" s="51">
        <f t="shared" si="22"/>
        <v>26</v>
      </c>
      <c r="B37" s="120"/>
      <c r="C37" s="120"/>
      <c r="D37" s="47"/>
      <c r="E37" s="121"/>
      <c r="F37" s="121"/>
      <c r="G37" s="121"/>
      <c r="H37" s="121"/>
      <c r="I37" s="122">
        <f>IF(AF37=0,0,VLOOKUP(AF37,標準報酬額!$C$2:$E$48,2,TRUE))</f>
        <v>0</v>
      </c>
      <c r="J37" s="122"/>
      <c r="K37" s="122">
        <f>IF(AF37=0,0,VLOOKUP(AF37,標準報酬額!$C$2:$E$48,3,TRUE))</f>
        <v>0</v>
      </c>
      <c r="L37" s="122"/>
      <c r="M37" s="123">
        <f>HLOOKUP(AI37,$AK$11:AN37,1+AJ37,FALSE)</f>
        <v>0</v>
      </c>
      <c r="N37" s="123"/>
      <c r="O37" s="123">
        <f>HLOOKUP(AI37,$AO$11:AR37,1+AJ37,FALSE)</f>
        <v>0</v>
      </c>
      <c r="P37" s="123"/>
      <c r="Q37" s="123">
        <f>HLOOKUP(AI37,$AS$11:AV37,1+AJ37,FALSE)</f>
        <v>0</v>
      </c>
      <c r="R37" s="123"/>
      <c r="S37" s="132">
        <f t="shared" si="23"/>
        <v>0</v>
      </c>
      <c r="T37" s="132"/>
      <c r="U37" s="132">
        <f t="shared" si="24"/>
        <v>0</v>
      </c>
      <c r="V37" s="132"/>
      <c r="W37" s="132">
        <f t="shared" si="25"/>
        <v>0</v>
      </c>
      <c r="X37" s="132"/>
      <c r="Y37" s="152">
        <f t="shared" si="3"/>
        <v>0</v>
      </c>
      <c r="Z37" s="152"/>
      <c r="AA37" s="153">
        <f t="shared" si="4"/>
        <v>0</v>
      </c>
      <c r="AB37" s="153"/>
      <c r="AC37" s="153">
        <f t="shared" si="19"/>
        <v>0</v>
      </c>
      <c r="AD37" s="154"/>
      <c r="AF37" s="29">
        <f t="shared" si="20"/>
        <v>0</v>
      </c>
      <c r="AG37" s="29" t="b">
        <f t="shared" si="26"/>
        <v>1</v>
      </c>
      <c r="AH37" s="29" t="b">
        <f t="shared" si="27"/>
        <v>0</v>
      </c>
      <c r="AI37" s="118">
        <f t="shared" si="21"/>
        <v>1</v>
      </c>
      <c r="AJ37" s="24">
        <f t="shared" si="28"/>
        <v>26</v>
      </c>
      <c r="AK37" s="27">
        <f t="shared" si="29"/>
        <v>0</v>
      </c>
      <c r="AL37" s="27">
        <f t="shared" si="30"/>
        <v>0</v>
      </c>
      <c r="AM37" s="27">
        <f t="shared" si="31"/>
        <v>0</v>
      </c>
      <c r="AN37" s="27">
        <f t="shared" si="32"/>
        <v>0</v>
      </c>
      <c r="AO37" s="27">
        <f t="shared" si="33"/>
        <v>0</v>
      </c>
      <c r="AP37" s="27">
        <f t="shared" si="34"/>
        <v>0</v>
      </c>
      <c r="AQ37" s="27">
        <f t="shared" si="35"/>
        <v>0</v>
      </c>
      <c r="AR37" s="27">
        <f t="shared" si="36"/>
        <v>0</v>
      </c>
      <c r="AS37" s="27">
        <f t="shared" si="37"/>
        <v>0</v>
      </c>
      <c r="AT37" s="27">
        <f t="shared" si="38"/>
        <v>0</v>
      </c>
      <c r="AU37" s="27">
        <f t="shared" si="39"/>
        <v>0</v>
      </c>
      <c r="AV37" s="27">
        <f t="shared" si="40"/>
        <v>0</v>
      </c>
    </row>
    <row r="38" spans="1:48" s="14" customFormat="1" ht="18" customHeight="1">
      <c r="A38" s="51">
        <f t="shared" si="22"/>
        <v>27</v>
      </c>
      <c r="B38" s="120"/>
      <c r="C38" s="120"/>
      <c r="D38" s="47"/>
      <c r="E38" s="121"/>
      <c r="F38" s="121"/>
      <c r="G38" s="121"/>
      <c r="H38" s="121"/>
      <c r="I38" s="122">
        <f>IF(AF38=0,0,VLOOKUP(AF38,標準報酬額!$C$2:$E$48,2,TRUE))</f>
        <v>0</v>
      </c>
      <c r="J38" s="122"/>
      <c r="K38" s="122">
        <f>IF(AF38=0,0,VLOOKUP(AF38,標準報酬額!$C$2:$E$48,3,TRUE))</f>
        <v>0</v>
      </c>
      <c r="L38" s="122"/>
      <c r="M38" s="123">
        <f>HLOOKUP(AI38,$AK$11:AN38,1+AJ38,FALSE)</f>
        <v>0</v>
      </c>
      <c r="N38" s="123"/>
      <c r="O38" s="123">
        <f>HLOOKUP(AI38,$AO$11:AR38,1+AJ38,FALSE)</f>
        <v>0</v>
      </c>
      <c r="P38" s="123"/>
      <c r="Q38" s="123">
        <f>HLOOKUP(AI38,$AS$11:AV38,1+AJ38,FALSE)</f>
        <v>0</v>
      </c>
      <c r="R38" s="123"/>
      <c r="S38" s="132">
        <f t="shared" si="23"/>
        <v>0</v>
      </c>
      <c r="T38" s="132"/>
      <c r="U38" s="132">
        <f t="shared" si="24"/>
        <v>0</v>
      </c>
      <c r="V38" s="132"/>
      <c r="W38" s="132">
        <f t="shared" si="25"/>
        <v>0</v>
      </c>
      <c r="X38" s="132"/>
      <c r="Y38" s="152">
        <f t="shared" si="3"/>
        <v>0</v>
      </c>
      <c r="Z38" s="152"/>
      <c r="AA38" s="153">
        <f t="shared" si="4"/>
        <v>0</v>
      </c>
      <c r="AB38" s="153"/>
      <c r="AC38" s="153">
        <f t="shared" si="19"/>
        <v>0</v>
      </c>
      <c r="AD38" s="154"/>
      <c r="AF38" s="29">
        <f t="shared" si="20"/>
        <v>0</v>
      </c>
      <c r="AG38" s="29" t="b">
        <f t="shared" si="26"/>
        <v>1</v>
      </c>
      <c r="AH38" s="29" t="b">
        <f t="shared" si="27"/>
        <v>0</v>
      </c>
      <c r="AI38" s="118">
        <f t="shared" si="21"/>
        <v>1</v>
      </c>
      <c r="AJ38" s="24">
        <f t="shared" si="28"/>
        <v>27</v>
      </c>
      <c r="AK38" s="27">
        <f t="shared" si="29"/>
        <v>0</v>
      </c>
      <c r="AL38" s="27">
        <f t="shared" si="30"/>
        <v>0</v>
      </c>
      <c r="AM38" s="27">
        <f t="shared" si="31"/>
        <v>0</v>
      </c>
      <c r="AN38" s="27">
        <f t="shared" si="32"/>
        <v>0</v>
      </c>
      <c r="AO38" s="27">
        <f t="shared" si="33"/>
        <v>0</v>
      </c>
      <c r="AP38" s="27">
        <f t="shared" si="34"/>
        <v>0</v>
      </c>
      <c r="AQ38" s="27">
        <f t="shared" si="35"/>
        <v>0</v>
      </c>
      <c r="AR38" s="27">
        <f t="shared" si="36"/>
        <v>0</v>
      </c>
      <c r="AS38" s="27">
        <f t="shared" si="37"/>
        <v>0</v>
      </c>
      <c r="AT38" s="27">
        <f t="shared" si="38"/>
        <v>0</v>
      </c>
      <c r="AU38" s="27">
        <f t="shared" si="39"/>
        <v>0</v>
      </c>
      <c r="AV38" s="27">
        <f t="shared" si="40"/>
        <v>0</v>
      </c>
    </row>
    <row r="39" spans="1:48" s="14" customFormat="1" ht="18" customHeight="1">
      <c r="A39" s="51">
        <f t="shared" si="22"/>
        <v>28</v>
      </c>
      <c r="B39" s="120"/>
      <c r="C39" s="120"/>
      <c r="D39" s="47"/>
      <c r="E39" s="121"/>
      <c r="F39" s="121"/>
      <c r="G39" s="121"/>
      <c r="H39" s="121"/>
      <c r="I39" s="122">
        <f>IF(AF39=0,0,VLOOKUP(AF39,標準報酬額!$C$2:$E$48,2,TRUE))</f>
        <v>0</v>
      </c>
      <c r="J39" s="122"/>
      <c r="K39" s="122">
        <f>IF(AF39=0,0,VLOOKUP(AF39,標準報酬額!$C$2:$E$48,3,TRUE))</f>
        <v>0</v>
      </c>
      <c r="L39" s="122"/>
      <c r="M39" s="123">
        <f>HLOOKUP(AI39,$AK$11:AN39,1+AJ39,FALSE)</f>
        <v>0</v>
      </c>
      <c r="N39" s="123"/>
      <c r="O39" s="123">
        <f>HLOOKUP(AI39,$AO$11:AR39,1+AJ39,FALSE)</f>
        <v>0</v>
      </c>
      <c r="P39" s="123"/>
      <c r="Q39" s="123">
        <f>HLOOKUP(AI39,$AS$11:AV39,1+AJ39,FALSE)</f>
        <v>0</v>
      </c>
      <c r="R39" s="123"/>
      <c r="S39" s="132">
        <f t="shared" si="23"/>
        <v>0</v>
      </c>
      <c r="T39" s="132"/>
      <c r="U39" s="132">
        <f t="shared" si="24"/>
        <v>0</v>
      </c>
      <c r="V39" s="132"/>
      <c r="W39" s="132">
        <f t="shared" si="25"/>
        <v>0</v>
      </c>
      <c r="X39" s="132"/>
      <c r="Y39" s="152">
        <f t="shared" si="3"/>
        <v>0</v>
      </c>
      <c r="Z39" s="152"/>
      <c r="AA39" s="153">
        <f t="shared" si="4"/>
        <v>0</v>
      </c>
      <c r="AB39" s="153"/>
      <c r="AC39" s="153">
        <f t="shared" si="19"/>
        <v>0</v>
      </c>
      <c r="AD39" s="154"/>
      <c r="AF39" s="29">
        <f t="shared" si="20"/>
        <v>0</v>
      </c>
      <c r="AG39" s="29" t="b">
        <f t="shared" si="26"/>
        <v>1</v>
      </c>
      <c r="AH39" s="29" t="b">
        <f t="shared" si="27"/>
        <v>0</v>
      </c>
      <c r="AI39" s="118">
        <f t="shared" si="21"/>
        <v>1</v>
      </c>
      <c r="AJ39" s="24">
        <f t="shared" si="28"/>
        <v>28</v>
      </c>
      <c r="AK39" s="27">
        <f t="shared" si="29"/>
        <v>0</v>
      </c>
      <c r="AL39" s="27">
        <f t="shared" si="30"/>
        <v>0</v>
      </c>
      <c r="AM39" s="27">
        <f t="shared" si="31"/>
        <v>0</v>
      </c>
      <c r="AN39" s="27">
        <f t="shared" si="32"/>
        <v>0</v>
      </c>
      <c r="AO39" s="27">
        <f t="shared" si="33"/>
        <v>0</v>
      </c>
      <c r="AP39" s="27">
        <f t="shared" si="34"/>
        <v>0</v>
      </c>
      <c r="AQ39" s="27">
        <f t="shared" si="35"/>
        <v>0</v>
      </c>
      <c r="AR39" s="27">
        <f t="shared" si="36"/>
        <v>0</v>
      </c>
      <c r="AS39" s="27">
        <f t="shared" si="37"/>
        <v>0</v>
      </c>
      <c r="AT39" s="27">
        <f t="shared" si="38"/>
        <v>0</v>
      </c>
      <c r="AU39" s="27">
        <f t="shared" si="39"/>
        <v>0</v>
      </c>
      <c r="AV39" s="27">
        <f t="shared" si="40"/>
        <v>0</v>
      </c>
    </row>
    <row r="40" spans="1:48" s="14" customFormat="1" ht="18" customHeight="1">
      <c r="A40" s="51">
        <f t="shared" si="22"/>
        <v>29</v>
      </c>
      <c r="B40" s="120"/>
      <c r="C40" s="120"/>
      <c r="D40" s="47"/>
      <c r="E40" s="121"/>
      <c r="F40" s="121"/>
      <c r="G40" s="121"/>
      <c r="H40" s="121"/>
      <c r="I40" s="122">
        <f>IF(AF40=0,0,VLOOKUP(AF40,標準報酬額!$C$2:$E$48,2,TRUE))</f>
        <v>0</v>
      </c>
      <c r="J40" s="122"/>
      <c r="K40" s="122">
        <f>IF(AF40=0,0,VLOOKUP(AF40,標準報酬額!$C$2:$E$48,3,TRUE))</f>
        <v>0</v>
      </c>
      <c r="L40" s="122"/>
      <c r="M40" s="123">
        <f>HLOOKUP(AI40,$AK$11:AN40,1+AJ40,FALSE)</f>
        <v>0</v>
      </c>
      <c r="N40" s="123"/>
      <c r="O40" s="123">
        <f>HLOOKUP(AI40,$AO$11:AR40,1+AJ40,FALSE)</f>
        <v>0</v>
      </c>
      <c r="P40" s="123"/>
      <c r="Q40" s="123">
        <f>HLOOKUP(AI40,$AS$11:AV40,1+AJ40,FALSE)</f>
        <v>0</v>
      </c>
      <c r="R40" s="123"/>
      <c r="S40" s="132">
        <f t="shared" si="23"/>
        <v>0</v>
      </c>
      <c r="T40" s="132"/>
      <c r="U40" s="132">
        <f t="shared" si="24"/>
        <v>0</v>
      </c>
      <c r="V40" s="132"/>
      <c r="W40" s="132">
        <f t="shared" si="25"/>
        <v>0</v>
      </c>
      <c r="X40" s="132"/>
      <c r="Y40" s="152">
        <f t="shared" si="3"/>
        <v>0</v>
      </c>
      <c r="Z40" s="152"/>
      <c r="AA40" s="153">
        <f t="shared" si="4"/>
        <v>0</v>
      </c>
      <c r="AB40" s="153"/>
      <c r="AC40" s="153">
        <f t="shared" si="19"/>
        <v>0</v>
      </c>
      <c r="AD40" s="154"/>
      <c r="AF40" s="29">
        <f t="shared" si="20"/>
        <v>0</v>
      </c>
      <c r="AG40" s="29" t="b">
        <f t="shared" si="26"/>
        <v>1</v>
      </c>
      <c r="AH40" s="29" t="b">
        <f t="shared" si="27"/>
        <v>0</v>
      </c>
      <c r="AI40" s="118">
        <f t="shared" si="21"/>
        <v>1</v>
      </c>
      <c r="AJ40" s="24">
        <f t="shared" si="28"/>
        <v>29</v>
      </c>
      <c r="AK40" s="27">
        <f t="shared" si="29"/>
        <v>0</v>
      </c>
      <c r="AL40" s="27">
        <f t="shared" si="30"/>
        <v>0</v>
      </c>
      <c r="AM40" s="27">
        <f t="shared" si="31"/>
        <v>0</v>
      </c>
      <c r="AN40" s="27">
        <f t="shared" si="32"/>
        <v>0</v>
      </c>
      <c r="AO40" s="27">
        <f t="shared" si="33"/>
        <v>0</v>
      </c>
      <c r="AP40" s="27">
        <f t="shared" si="34"/>
        <v>0</v>
      </c>
      <c r="AQ40" s="27">
        <f t="shared" si="35"/>
        <v>0</v>
      </c>
      <c r="AR40" s="27">
        <f t="shared" si="36"/>
        <v>0</v>
      </c>
      <c r="AS40" s="27">
        <f t="shared" si="37"/>
        <v>0</v>
      </c>
      <c r="AT40" s="27">
        <f t="shared" si="38"/>
        <v>0</v>
      </c>
      <c r="AU40" s="27">
        <f t="shared" si="39"/>
        <v>0</v>
      </c>
      <c r="AV40" s="27">
        <f t="shared" si="40"/>
        <v>0</v>
      </c>
    </row>
    <row r="41" spans="1:48" s="14" customFormat="1" ht="18" customHeight="1">
      <c r="A41" s="51">
        <f t="shared" si="22"/>
        <v>30</v>
      </c>
      <c r="B41" s="120"/>
      <c r="C41" s="120"/>
      <c r="D41" s="47"/>
      <c r="E41" s="121"/>
      <c r="F41" s="121"/>
      <c r="G41" s="121"/>
      <c r="H41" s="121"/>
      <c r="I41" s="122">
        <f>IF(AF41=0,0,VLOOKUP(AF41,標準報酬額!$C$2:$E$48,2,TRUE))</f>
        <v>0</v>
      </c>
      <c r="J41" s="122"/>
      <c r="K41" s="122">
        <f>IF(AF41=0,0,VLOOKUP(AF41,標準報酬額!$C$2:$E$48,3,TRUE))</f>
        <v>0</v>
      </c>
      <c r="L41" s="122"/>
      <c r="M41" s="123">
        <f>HLOOKUP(AI41,$AK$11:AN41,1+AJ41,FALSE)</f>
        <v>0</v>
      </c>
      <c r="N41" s="123"/>
      <c r="O41" s="123">
        <f>HLOOKUP(AI41,$AO$11:AR41,1+AJ41,FALSE)</f>
        <v>0</v>
      </c>
      <c r="P41" s="123"/>
      <c r="Q41" s="123">
        <f>HLOOKUP(AI41,$AS$11:AV41,1+AJ41,FALSE)</f>
        <v>0</v>
      </c>
      <c r="R41" s="123"/>
      <c r="S41" s="132">
        <f t="shared" si="23"/>
        <v>0</v>
      </c>
      <c r="T41" s="132"/>
      <c r="U41" s="132">
        <f t="shared" si="24"/>
        <v>0</v>
      </c>
      <c r="V41" s="132"/>
      <c r="W41" s="132">
        <f t="shared" si="25"/>
        <v>0</v>
      </c>
      <c r="X41" s="132"/>
      <c r="Y41" s="152">
        <f t="shared" si="3"/>
        <v>0</v>
      </c>
      <c r="Z41" s="152"/>
      <c r="AA41" s="153">
        <f t="shared" si="4"/>
        <v>0</v>
      </c>
      <c r="AB41" s="153"/>
      <c r="AC41" s="153">
        <f t="shared" si="19"/>
        <v>0</v>
      </c>
      <c r="AD41" s="154"/>
      <c r="AF41" s="29">
        <f t="shared" si="20"/>
        <v>0</v>
      </c>
      <c r="AG41" s="29" t="b">
        <f t="shared" si="26"/>
        <v>1</v>
      </c>
      <c r="AH41" s="29" t="b">
        <f t="shared" si="27"/>
        <v>0</v>
      </c>
      <c r="AI41" s="118">
        <f t="shared" si="21"/>
        <v>1</v>
      </c>
      <c r="AJ41" s="24">
        <f t="shared" si="28"/>
        <v>30</v>
      </c>
      <c r="AK41" s="27">
        <f t="shared" si="29"/>
        <v>0</v>
      </c>
      <c r="AL41" s="27">
        <f t="shared" si="30"/>
        <v>0</v>
      </c>
      <c r="AM41" s="27">
        <f t="shared" si="31"/>
        <v>0</v>
      </c>
      <c r="AN41" s="27">
        <f t="shared" si="32"/>
        <v>0</v>
      </c>
      <c r="AO41" s="27">
        <f t="shared" si="33"/>
        <v>0</v>
      </c>
      <c r="AP41" s="27">
        <f t="shared" si="34"/>
        <v>0</v>
      </c>
      <c r="AQ41" s="27">
        <f t="shared" si="35"/>
        <v>0</v>
      </c>
      <c r="AR41" s="27">
        <f t="shared" si="36"/>
        <v>0</v>
      </c>
      <c r="AS41" s="27">
        <f t="shared" si="37"/>
        <v>0</v>
      </c>
      <c r="AT41" s="27">
        <f t="shared" si="38"/>
        <v>0</v>
      </c>
      <c r="AU41" s="27">
        <f t="shared" si="39"/>
        <v>0</v>
      </c>
      <c r="AV41" s="27">
        <f t="shared" si="40"/>
        <v>0</v>
      </c>
    </row>
    <row r="42" spans="1:48" s="14" customFormat="1" ht="18" customHeight="1">
      <c r="A42" s="51">
        <f t="shared" ref="A42:A54" si="41">+A41+1</f>
        <v>31</v>
      </c>
      <c r="B42" s="120"/>
      <c r="C42" s="120"/>
      <c r="D42" s="47"/>
      <c r="E42" s="121"/>
      <c r="F42" s="121"/>
      <c r="G42" s="121"/>
      <c r="H42" s="121"/>
      <c r="I42" s="122">
        <f>IF(AF42=0,0,VLOOKUP(AF42,標準報酬額!$C$2:$E$48,2,TRUE))</f>
        <v>0</v>
      </c>
      <c r="J42" s="122"/>
      <c r="K42" s="122">
        <f>IF(AF42=0,0,VLOOKUP(AF42,標準報酬額!$C$2:$E$48,3,TRUE))</f>
        <v>0</v>
      </c>
      <c r="L42" s="122"/>
      <c r="M42" s="123">
        <f>HLOOKUP(AI42,$AK$11:AN42,1+AJ42,FALSE)</f>
        <v>0</v>
      </c>
      <c r="N42" s="123"/>
      <c r="O42" s="123">
        <f>HLOOKUP(AI42,$AO$11:AR42,1+AJ42,FALSE)</f>
        <v>0</v>
      </c>
      <c r="P42" s="123"/>
      <c r="Q42" s="123">
        <f>HLOOKUP(AI42,$AS$11:AV42,1+AJ42,FALSE)</f>
        <v>0</v>
      </c>
      <c r="R42" s="123"/>
      <c r="S42" s="132">
        <f t="shared" ref="S42:S54" si="42">+Y42-M42</f>
        <v>0</v>
      </c>
      <c r="T42" s="132"/>
      <c r="U42" s="132">
        <f t="shared" ref="U42:U54" si="43">+AA42-O42</f>
        <v>0</v>
      </c>
      <c r="V42" s="132"/>
      <c r="W42" s="132">
        <f t="shared" ref="W42:W54" si="44">+AC42-Q42</f>
        <v>0</v>
      </c>
      <c r="X42" s="132"/>
      <c r="Y42" s="152">
        <f t="shared" si="3"/>
        <v>0</v>
      </c>
      <c r="Z42" s="152"/>
      <c r="AA42" s="153">
        <f t="shared" si="4"/>
        <v>0</v>
      </c>
      <c r="AB42" s="153"/>
      <c r="AC42" s="153">
        <f t="shared" si="19"/>
        <v>0</v>
      </c>
      <c r="AD42" s="154"/>
      <c r="AF42" s="29">
        <f t="shared" si="20"/>
        <v>0</v>
      </c>
      <c r="AG42" s="29" t="b">
        <f t="shared" ref="AG42:AG54" si="45">OR(D42&gt;64,D42&lt;40)</f>
        <v>1</v>
      </c>
      <c r="AH42" s="29" t="b">
        <f t="shared" ref="AH42:AH54" si="46">OR(D42&gt;69)</f>
        <v>0</v>
      </c>
      <c r="AI42" s="118">
        <f t="shared" si="21"/>
        <v>1</v>
      </c>
      <c r="AJ42" s="24">
        <f t="shared" ref="AJ42:AJ54" si="47">+AJ41+1</f>
        <v>31</v>
      </c>
      <c r="AK42" s="27">
        <f t="shared" ref="AK42:AK54" si="48">ROUND(Y42/2-0.01,0)</f>
        <v>0</v>
      </c>
      <c r="AL42" s="27">
        <f t="shared" ref="AL42:AL54" si="49">ROUND(Y42/2,0)</f>
        <v>0</v>
      </c>
      <c r="AM42" s="27">
        <f t="shared" ref="AM42:AM54" si="50">ROUNDUP(Y42/2,0)</f>
        <v>0</v>
      </c>
      <c r="AN42" s="27">
        <f t="shared" ref="AN42:AN54" si="51">ROUNDDOWN(Y42/2,0)</f>
        <v>0</v>
      </c>
      <c r="AO42" s="27">
        <f t="shared" ref="AO42:AO54" si="52">ROUND(AA42/2-0.01,0)</f>
        <v>0</v>
      </c>
      <c r="AP42" s="27">
        <f t="shared" ref="AP42:AP54" si="53">ROUND(AA42/2,0)</f>
        <v>0</v>
      </c>
      <c r="AQ42" s="27">
        <f t="shared" ref="AQ42:AQ54" si="54">ROUNDUP(AA42/2,0)</f>
        <v>0</v>
      </c>
      <c r="AR42" s="27">
        <f t="shared" ref="AR42:AR54" si="55">ROUNDDOWN(AA42/2,0)</f>
        <v>0</v>
      </c>
      <c r="AS42" s="27">
        <f t="shared" ref="AS42:AS54" si="56">ROUND(AC42/2-0.01,0)</f>
        <v>0</v>
      </c>
      <c r="AT42" s="27">
        <f t="shared" ref="AT42:AT54" si="57">ROUND(AC42/2,0)</f>
        <v>0</v>
      </c>
      <c r="AU42" s="27">
        <f t="shared" ref="AU42:AU54" si="58">ROUNDUP(AC42/2,0)</f>
        <v>0</v>
      </c>
      <c r="AV42" s="27">
        <f t="shared" ref="AV42:AV54" si="59">ROUNDDOWN(AC42/2,0)</f>
        <v>0</v>
      </c>
    </row>
    <row r="43" spans="1:48" s="14" customFormat="1" ht="18" customHeight="1">
      <c r="A43" s="51">
        <f t="shared" si="41"/>
        <v>32</v>
      </c>
      <c r="B43" s="120"/>
      <c r="C43" s="120"/>
      <c r="D43" s="47"/>
      <c r="E43" s="121"/>
      <c r="F43" s="121"/>
      <c r="G43" s="121"/>
      <c r="H43" s="121"/>
      <c r="I43" s="122">
        <f>IF(AF43=0,0,VLOOKUP(AF43,標準報酬額!$C$2:$E$48,2,TRUE))</f>
        <v>0</v>
      </c>
      <c r="J43" s="122"/>
      <c r="K43" s="122">
        <f>IF(AF43=0,0,VLOOKUP(AF43,標準報酬額!$C$2:$E$48,3,TRUE))</f>
        <v>0</v>
      </c>
      <c r="L43" s="122"/>
      <c r="M43" s="123">
        <f>HLOOKUP(AI43,$AK$11:AN43,1+AJ43,FALSE)</f>
        <v>0</v>
      </c>
      <c r="N43" s="123"/>
      <c r="O43" s="123">
        <f>HLOOKUP(AI43,$AO$11:AR43,1+AJ43,FALSE)</f>
        <v>0</v>
      </c>
      <c r="P43" s="123"/>
      <c r="Q43" s="123">
        <f>HLOOKUP(AI43,$AS$11:AV43,1+AJ43,FALSE)</f>
        <v>0</v>
      </c>
      <c r="R43" s="123"/>
      <c r="S43" s="132">
        <f t="shared" si="42"/>
        <v>0</v>
      </c>
      <c r="T43" s="132"/>
      <c r="U43" s="132">
        <f t="shared" si="43"/>
        <v>0</v>
      </c>
      <c r="V43" s="132"/>
      <c r="W43" s="132">
        <f t="shared" si="44"/>
        <v>0</v>
      </c>
      <c r="X43" s="132"/>
      <c r="Y43" s="152">
        <f t="shared" si="3"/>
        <v>0</v>
      </c>
      <c r="Z43" s="152"/>
      <c r="AA43" s="153">
        <f t="shared" si="4"/>
        <v>0</v>
      </c>
      <c r="AB43" s="153"/>
      <c r="AC43" s="153">
        <f t="shared" si="19"/>
        <v>0</v>
      </c>
      <c r="AD43" s="154"/>
      <c r="AF43" s="29">
        <f t="shared" si="20"/>
        <v>0</v>
      </c>
      <c r="AG43" s="29" t="b">
        <f t="shared" si="45"/>
        <v>1</v>
      </c>
      <c r="AH43" s="29" t="b">
        <f t="shared" si="46"/>
        <v>0</v>
      </c>
      <c r="AI43" s="118">
        <f t="shared" si="21"/>
        <v>1</v>
      </c>
      <c r="AJ43" s="24">
        <f t="shared" si="47"/>
        <v>32</v>
      </c>
      <c r="AK43" s="27">
        <f t="shared" si="48"/>
        <v>0</v>
      </c>
      <c r="AL43" s="27">
        <f t="shared" si="49"/>
        <v>0</v>
      </c>
      <c r="AM43" s="27">
        <f t="shared" si="50"/>
        <v>0</v>
      </c>
      <c r="AN43" s="27">
        <f t="shared" si="51"/>
        <v>0</v>
      </c>
      <c r="AO43" s="27">
        <f t="shared" si="52"/>
        <v>0</v>
      </c>
      <c r="AP43" s="27">
        <f t="shared" si="53"/>
        <v>0</v>
      </c>
      <c r="AQ43" s="27">
        <f t="shared" si="54"/>
        <v>0</v>
      </c>
      <c r="AR43" s="27">
        <f t="shared" si="55"/>
        <v>0</v>
      </c>
      <c r="AS43" s="27">
        <f t="shared" si="56"/>
        <v>0</v>
      </c>
      <c r="AT43" s="27">
        <f t="shared" si="57"/>
        <v>0</v>
      </c>
      <c r="AU43" s="27">
        <f t="shared" si="58"/>
        <v>0</v>
      </c>
      <c r="AV43" s="27">
        <f t="shared" si="59"/>
        <v>0</v>
      </c>
    </row>
    <row r="44" spans="1:48" s="14" customFormat="1" ht="18" customHeight="1">
      <c r="A44" s="51">
        <f t="shared" si="41"/>
        <v>33</v>
      </c>
      <c r="B44" s="120"/>
      <c r="C44" s="120"/>
      <c r="D44" s="47"/>
      <c r="E44" s="121"/>
      <c r="F44" s="121"/>
      <c r="G44" s="121"/>
      <c r="H44" s="121"/>
      <c r="I44" s="122">
        <f>IF(AF44=0,0,VLOOKUP(AF44,標準報酬額!$C$2:$E$48,2,TRUE))</f>
        <v>0</v>
      </c>
      <c r="J44" s="122"/>
      <c r="K44" s="122">
        <f>IF(AF44=0,0,VLOOKUP(AF44,標準報酬額!$C$2:$E$48,3,TRUE))</f>
        <v>0</v>
      </c>
      <c r="L44" s="122"/>
      <c r="M44" s="123">
        <f>HLOOKUP(AI44,$AK$11:AN44,1+AJ44,FALSE)</f>
        <v>0</v>
      </c>
      <c r="N44" s="123"/>
      <c r="O44" s="123">
        <f>HLOOKUP(AI44,$AO$11:AR44,1+AJ44,FALSE)</f>
        <v>0</v>
      </c>
      <c r="P44" s="123"/>
      <c r="Q44" s="123">
        <f>HLOOKUP(AI44,$AS$11:AV44,1+AJ44,FALSE)</f>
        <v>0</v>
      </c>
      <c r="R44" s="123"/>
      <c r="S44" s="132">
        <f t="shared" si="42"/>
        <v>0</v>
      </c>
      <c r="T44" s="132"/>
      <c r="U44" s="132">
        <f t="shared" si="43"/>
        <v>0</v>
      </c>
      <c r="V44" s="132"/>
      <c r="W44" s="132">
        <f t="shared" si="44"/>
        <v>0</v>
      </c>
      <c r="X44" s="132"/>
      <c r="Y44" s="152">
        <f t="shared" ref="Y44:Y61" si="60">+$T$3*I44</f>
        <v>0</v>
      </c>
      <c r="Z44" s="152"/>
      <c r="AA44" s="153">
        <f t="shared" ref="AA44:AA61" si="61">IF(AG44=TRUE,0,$T$4*I44)</f>
        <v>0</v>
      </c>
      <c r="AB44" s="153"/>
      <c r="AC44" s="153">
        <f t="shared" ref="AC44:AC61" si="62">IF(AH44=TRUE,0,$T$5*K44)</f>
        <v>0</v>
      </c>
      <c r="AD44" s="154"/>
      <c r="AF44" s="29">
        <f t="shared" si="20"/>
        <v>0</v>
      </c>
      <c r="AG44" s="29" t="b">
        <f t="shared" si="45"/>
        <v>1</v>
      </c>
      <c r="AH44" s="29" t="b">
        <f t="shared" si="46"/>
        <v>0</v>
      </c>
      <c r="AI44" s="118">
        <f t="shared" si="21"/>
        <v>1</v>
      </c>
      <c r="AJ44" s="24">
        <f t="shared" si="47"/>
        <v>33</v>
      </c>
      <c r="AK44" s="27">
        <f t="shared" si="48"/>
        <v>0</v>
      </c>
      <c r="AL44" s="27">
        <f t="shared" si="49"/>
        <v>0</v>
      </c>
      <c r="AM44" s="27">
        <f t="shared" si="50"/>
        <v>0</v>
      </c>
      <c r="AN44" s="27">
        <f t="shared" si="51"/>
        <v>0</v>
      </c>
      <c r="AO44" s="27">
        <f t="shared" si="52"/>
        <v>0</v>
      </c>
      <c r="AP44" s="27">
        <f t="shared" si="53"/>
        <v>0</v>
      </c>
      <c r="AQ44" s="27">
        <f t="shared" si="54"/>
        <v>0</v>
      </c>
      <c r="AR44" s="27">
        <f t="shared" si="55"/>
        <v>0</v>
      </c>
      <c r="AS44" s="27">
        <f t="shared" si="56"/>
        <v>0</v>
      </c>
      <c r="AT44" s="27">
        <f t="shared" si="57"/>
        <v>0</v>
      </c>
      <c r="AU44" s="27">
        <f t="shared" si="58"/>
        <v>0</v>
      </c>
      <c r="AV44" s="27">
        <f t="shared" si="59"/>
        <v>0</v>
      </c>
    </row>
    <row r="45" spans="1:48" s="14" customFormat="1" ht="18" customHeight="1">
      <c r="A45" s="51">
        <f t="shared" si="41"/>
        <v>34</v>
      </c>
      <c r="B45" s="120"/>
      <c r="C45" s="120"/>
      <c r="D45" s="47"/>
      <c r="E45" s="121"/>
      <c r="F45" s="121"/>
      <c r="G45" s="121"/>
      <c r="H45" s="121"/>
      <c r="I45" s="122">
        <f>IF(AF45=0,0,VLOOKUP(AF45,標準報酬額!$C$2:$E$48,2,TRUE))</f>
        <v>0</v>
      </c>
      <c r="J45" s="122"/>
      <c r="K45" s="122">
        <f>IF(AF45=0,0,VLOOKUP(AF45,標準報酬額!$C$2:$E$48,3,TRUE))</f>
        <v>0</v>
      </c>
      <c r="L45" s="122"/>
      <c r="M45" s="123">
        <f>HLOOKUP(AI45,$AK$11:AN45,1+AJ45,FALSE)</f>
        <v>0</v>
      </c>
      <c r="N45" s="123"/>
      <c r="O45" s="123">
        <f>HLOOKUP(AI45,$AO$11:AR45,1+AJ45,FALSE)</f>
        <v>0</v>
      </c>
      <c r="P45" s="123"/>
      <c r="Q45" s="123">
        <f>HLOOKUP(AI45,$AS$11:AV45,1+AJ45,FALSE)</f>
        <v>0</v>
      </c>
      <c r="R45" s="123"/>
      <c r="S45" s="132">
        <f t="shared" si="42"/>
        <v>0</v>
      </c>
      <c r="T45" s="132"/>
      <c r="U45" s="132">
        <f t="shared" si="43"/>
        <v>0</v>
      </c>
      <c r="V45" s="132"/>
      <c r="W45" s="132">
        <f t="shared" si="44"/>
        <v>0</v>
      </c>
      <c r="X45" s="132"/>
      <c r="Y45" s="152">
        <f t="shared" si="60"/>
        <v>0</v>
      </c>
      <c r="Z45" s="152"/>
      <c r="AA45" s="153">
        <f t="shared" si="61"/>
        <v>0</v>
      </c>
      <c r="AB45" s="153"/>
      <c r="AC45" s="153">
        <f t="shared" si="62"/>
        <v>0</v>
      </c>
      <c r="AD45" s="154"/>
      <c r="AF45" s="29">
        <f t="shared" si="20"/>
        <v>0</v>
      </c>
      <c r="AG45" s="29" t="b">
        <f t="shared" si="45"/>
        <v>1</v>
      </c>
      <c r="AH45" s="29" t="b">
        <f t="shared" si="46"/>
        <v>0</v>
      </c>
      <c r="AI45" s="118">
        <f t="shared" si="21"/>
        <v>1</v>
      </c>
      <c r="AJ45" s="24">
        <f t="shared" si="47"/>
        <v>34</v>
      </c>
      <c r="AK45" s="27">
        <f t="shared" si="48"/>
        <v>0</v>
      </c>
      <c r="AL45" s="27">
        <f t="shared" si="49"/>
        <v>0</v>
      </c>
      <c r="AM45" s="27">
        <f t="shared" si="50"/>
        <v>0</v>
      </c>
      <c r="AN45" s="27">
        <f t="shared" si="51"/>
        <v>0</v>
      </c>
      <c r="AO45" s="27">
        <f t="shared" si="52"/>
        <v>0</v>
      </c>
      <c r="AP45" s="27">
        <f t="shared" si="53"/>
        <v>0</v>
      </c>
      <c r="AQ45" s="27">
        <f t="shared" si="54"/>
        <v>0</v>
      </c>
      <c r="AR45" s="27">
        <f t="shared" si="55"/>
        <v>0</v>
      </c>
      <c r="AS45" s="27">
        <f t="shared" si="56"/>
        <v>0</v>
      </c>
      <c r="AT45" s="27">
        <f t="shared" si="57"/>
        <v>0</v>
      </c>
      <c r="AU45" s="27">
        <f t="shared" si="58"/>
        <v>0</v>
      </c>
      <c r="AV45" s="27">
        <f t="shared" si="59"/>
        <v>0</v>
      </c>
    </row>
    <row r="46" spans="1:48" s="14" customFormat="1" ht="18" customHeight="1">
      <c r="A46" s="51">
        <f t="shared" si="41"/>
        <v>35</v>
      </c>
      <c r="B46" s="120"/>
      <c r="C46" s="120"/>
      <c r="D46" s="47"/>
      <c r="E46" s="121"/>
      <c r="F46" s="121"/>
      <c r="G46" s="121"/>
      <c r="H46" s="121"/>
      <c r="I46" s="122">
        <f>IF(AF46=0,0,VLOOKUP(AF46,標準報酬額!$C$2:$E$48,2,TRUE))</f>
        <v>0</v>
      </c>
      <c r="J46" s="122"/>
      <c r="K46" s="122">
        <f>IF(AF46=0,0,VLOOKUP(AF46,標準報酬額!$C$2:$E$48,3,TRUE))</f>
        <v>0</v>
      </c>
      <c r="L46" s="122"/>
      <c r="M46" s="123">
        <f>HLOOKUP(AI46,$AK$11:AN46,1+AJ46,FALSE)</f>
        <v>0</v>
      </c>
      <c r="N46" s="123"/>
      <c r="O46" s="123">
        <f>HLOOKUP(AI46,$AO$11:AR46,1+AJ46,FALSE)</f>
        <v>0</v>
      </c>
      <c r="P46" s="123"/>
      <c r="Q46" s="123">
        <f>HLOOKUP(AI46,$AS$11:AV46,1+AJ46,FALSE)</f>
        <v>0</v>
      </c>
      <c r="R46" s="123"/>
      <c r="S46" s="132">
        <f t="shared" si="42"/>
        <v>0</v>
      </c>
      <c r="T46" s="132"/>
      <c r="U46" s="132">
        <f t="shared" si="43"/>
        <v>0</v>
      </c>
      <c r="V46" s="132"/>
      <c r="W46" s="132">
        <f t="shared" si="44"/>
        <v>0</v>
      </c>
      <c r="X46" s="132"/>
      <c r="Y46" s="152">
        <f t="shared" si="60"/>
        <v>0</v>
      </c>
      <c r="Z46" s="152"/>
      <c r="AA46" s="153">
        <f t="shared" si="61"/>
        <v>0</v>
      </c>
      <c r="AB46" s="153"/>
      <c r="AC46" s="153">
        <f t="shared" si="62"/>
        <v>0</v>
      </c>
      <c r="AD46" s="154"/>
      <c r="AF46" s="29">
        <f t="shared" si="20"/>
        <v>0</v>
      </c>
      <c r="AG46" s="29" t="b">
        <f t="shared" si="45"/>
        <v>1</v>
      </c>
      <c r="AH46" s="29" t="b">
        <f t="shared" si="46"/>
        <v>0</v>
      </c>
      <c r="AI46" s="118">
        <f t="shared" si="21"/>
        <v>1</v>
      </c>
      <c r="AJ46" s="24">
        <f t="shared" si="47"/>
        <v>35</v>
      </c>
      <c r="AK46" s="27">
        <f t="shared" si="48"/>
        <v>0</v>
      </c>
      <c r="AL46" s="27">
        <f t="shared" si="49"/>
        <v>0</v>
      </c>
      <c r="AM46" s="27">
        <f t="shared" si="50"/>
        <v>0</v>
      </c>
      <c r="AN46" s="27">
        <f t="shared" si="51"/>
        <v>0</v>
      </c>
      <c r="AO46" s="27">
        <f t="shared" si="52"/>
        <v>0</v>
      </c>
      <c r="AP46" s="27">
        <f t="shared" si="53"/>
        <v>0</v>
      </c>
      <c r="AQ46" s="27">
        <f t="shared" si="54"/>
        <v>0</v>
      </c>
      <c r="AR46" s="27">
        <f t="shared" si="55"/>
        <v>0</v>
      </c>
      <c r="AS46" s="27">
        <f t="shared" si="56"/>
        <v>0</v>
      </c>
      <c r="AT46" s="27">
        <f t="shared" si="57"/>
        <v>0</v>
      </c>
      <c r="AU46" s="27">
        <f t="shared" si="58"/>
        <v>0</v>
      </c>
      <c r="AV46" s="27">
        <f t="shared" si="59"/>
        <v>0</v>
      </c>
    </row>
    <row r="47" spans="1:48" s="14" customFormat="1" ht="18" customHeight="1">
      <c r="A47" s="51">
        <f t="shared" si="41"/>
        <v>36</v>
      </c>
      <c r="B47" s="120"/>
      <c r="C47" s="120"/>
      <c r="D47" s="47"/>
      <c r="E47" s="121"/>
      <c r="F47" s="121"/>
      <c r="G47" s="121"/>
      <c r="H47" s="121"/>
      <c r="I47" s="122">
        <f>IF(AF47=0,0,VLOOKUP(AF47,標準報酬額!$C$2:$E$48,2,TRUE))</f>
        <v>0</v>
      </c>
      <c r="J47" s="122"/>
      <c r="K47" s="122">
        <f>IF(AF47=0,0,VLOOKUP(AF47,標準報酬額!$C$2:$E$48,3,TRUE))</f>
        <v>0</v>
      </c>
      <c r="L47" s="122"/>
      <c r="M47" s="123">
        <f>HLOOKUP(AI47,$AK$11:AN47,1+AJ47,FALSE)</f>
        <v>0</v>
      </c>
      <c r="N47" s="123"/>
      <c r="O47" s="123">
        <f>HLOOKUP(AI47,$AO$11:AR47,1+AJ47,FALSE)</f>
        <v>0</v>
      </c>
      <c r="P47" s="123"/>
      <c r="Q47" s="123">
        <f>HLOOKUP(AI47,$AS$11:AV47,1+AJ47,FALSE)</f>
        <v>0</v>
      </c>
      <c r="R47" s="123"/>
      <c r="S47" s="132">
        <f t="shared" si="42"/>
        <v>0</v>
      </c>
      <c r="T47" s="132"/>
      <c r="U47" s="132">
        <f t="shared" si="43"/>
        <v>0</v>
      </c>
      <c r="V47" s="132"/>
      <c r="W47" s="132">
        <f t="shared" si="44"/>
        <v>0</v>
      </c>
      <c r="X47" s="132"/>
      <c r="Y47" s="152">
        <f t="shared" si="60"/>
        <v>0</v>
      </c>
      <c r="Z47" s="152"/>
      <c r="AA47" s="153">
        <f t="shared" si="61"/>
        <v>0</v>
      </c>
      <c r="AB47" s="153"/>
      <c r="AC47" s="153">
        <f t="shared" si="62"/>
        <v>0</v>
      </c>
      <c r="AD47" s="154"/>
      <c r="AF47" s="29">
        <f t="shared" si="20"/>
        <v>0</v>
      </c>
      <c r="AG47" s="29" t="b">
        <f t="shared" si="45"/>
        <v>1</v>
      </c>
      <c r="AH47" s="29" t="b">
        <f t="shared" si="46"/>
        <v>0</v>
      </c>
      <c r="AI47" s="118">
        <f t="shared" si="21"/>
        <v>1</v>
      </c>
      <c r="AJ47" s="24">
        <f t="shared" si="47"/>
        <v>36</v>
      </c>
      <c r="AK47" s="27">
        <f t="shared" si="48"/>
        <v>0</v>
      </c>
      <c r="AL47" s="27">
        <f t="shared" si="49"/>
        <v>0</v>
      </c>
      <c r="AM47" s="27">
        <f t="shared" si="50"/>
        <v>0</v>
      </c>
      <c r="AN47" s="27">
        <f t="shared" si="51"/>
        <v>0</v>
      </c>
      <c r="AO47" s="27">
        <f t="shared" si="52"/>
        <v>0</v>
      </c>
      <c r="AP47" s="27">
        <f t="shared" si="53"/>
        <v>0</v>
      </c>
      <c r="AQ47" s="27">
        <f t="shared" si="54"/>
        <v>0</v>
      </c>
      <c r="AR47" s="27">
        <f t="shared" si="55"/>
        <v>0</v>
      </c>
      <c r="AS47" s="27">
        <f t="shared" si="56"/>
        <v>0</v>
      </c>
      <c r="AT47" s="27">
        <f t="shared" si="57"/>
        <v>0</v>
      </c>
      <c r="AU47" s="27">
        <f t="shared" si="58"/>
        <v>0</v>
      </c>
      <c r="AV47" s="27">
        <f t="shared" si="59"/>
        <v>0</v>
      </c>
    </row>
    <row r="48" spans="1:48" s="14" customFormat="1" ht="18" customHeight="1">
      <c r="A48" s="51">
        <f t="shared" si="41"/>
        <v>37</v>
      </c>
      <c r="B48" s="120"/>
      <c r="C48" s="120"/>
      <c r="D48" s="47"/>
      <c r="E48" s="121"/>
      <c r="F48" s="121"/>
      <c r="G48" s="121"/>
      <c r="H48" s="121"/>
      <c r="I48" s="122">
        <f>IF(AF48=0,0,VLOOKUP(AF48,標準報酬額!$C$2:$E$48,2,TRUE))</f>
        <v>0</v>
      </c>
      <c r="J48" s="122"/>
      <c r="K48" s="122">
        <f>IF(AF48=0,0,VLOOKUP(AF48,標準報酬額!$C$2:$E$48,3,TRUE))</f>
        <v>0</v>
      </c>
      <c r="L48" s="122"/>
      <c r="M48" s="123">
        <f>HLOOKUP(AI48,$AK$11:AN48,1+AJ48,FALSE)</f>
        <v>0</v>
      </c>
      <c r="N48" s="123"/>
      <c r="O48" s="123">
        <f>HLOOKUP(AI48,$AO$11:AR48,1+AJ48,FALSE)</f>
        <v>0</v>
      </c>
      <c r="P48" s="123"/>
      <c r="Q48" s="123">
        <f>HLOOKUP(AI48,$AS$11:AV48,1+AJ48,FALSE)</f>
        <v>0</v>
      </c>
      <c r="R48" s="123"/>
      <c r="S48" s="132">
        <f t="shared" si="42"/>
        <v>0</v>
      </c>
      <c r="T48" s="132"/>
      <c r="U48" s="132">
        <f t="shared" si="43"/>
        <v>0</v>
      </c>
      <c r="V48" s="132"/>
      <c r="W48" s="132">
        <f t="shared" si="44"/>
        <v>0</v>
      </c>
      <c r="X48" s="132"/>
      <c r="Y48" s="152">
        <f t="shared" si="60"/>
        <v>0</v>
      </c>
      <c r="Z48" s="152"/>
      <c r="AA48" s="153">
        <f t="shared" si="61"/>
        <v>0</v>
      </c>
      <c r="AB48" s="153"/>
      <c r="AC48" s="153">
        <f t="shared" si="62"/>
        <v>0</v>
      </c>
      <c r="AD48" s="154"/>
      <c r="AF48" s="29">
        <f t="shared" si="20"/>
        <v>0</v>
      </c>
      <c r="AG48" s="29" t="b">
        <f t="shared" si="45"/>
        <v>1</v>
      </c>
      <c r="AH48" s="29" t="b">
        <f t="shared" si="46"/>
        <v>0</v>
      </c>
      <c r="AI48" s="118">
        <f t="shared" si="21"/>
        <v>1</v>
      </c>
      <c r="AJ48" s="24">
        <f t="shared" si="47"/>
        <v>37</v>
      </c>
      <c r="AK48" s="27">
        <f t="shared" si="48"/>
        <v>0</v>
      </c>
      <c r="AL48" s="27">
        <f t="shared" si="49"/>
        <v>0</v>
      </c>
      <c r="AM48" s="27">
        <f t="shared" si="50"/>
        <v>0</v>
      </c>
      <c r="AN48" s="27">
        <f t="shared" si="51"/>
        <v>0</v>
      </c>
      <c r="AO48" s="27">
        <f t="shared" si="52"/>
        <v>0</v>
      </c>
      <c r="AP48" s="27">
        <f t="shared" si="53"/>
        <v>0</v>
      </c>
      <c r="AQ48" s="27">
        <f t="shared" si="54"/>
        <v>0</v>
      </c>
      <c r="AR48" s="27">
        <f t="shared" si="55"/>
        <v>0</v>
      </c>
      <c r="AS48" s="27">
        <f t="shared" si="56"/>
        <v>0</v>
      </c>
      <c r="AT48" s="27">
        <f t="shared" si="57"/>
        <v>0</v>
      </c>
      <c r="AU48" s="27">
        <f t="shared" si="58"/>
        <v>0</v>
      </c>
      <c r="AV48" s="27">
        <f t="shared" si="59"/>
        <v>0</v>
      </c>
    </row>
    <row r="49" spans="1:48" s="14" customFormat="1" ht="18" customHeight="1">
      <c r="A49" s="51">
        <f t="shared" si="41"/>
        <v>38</v>
      </c>
      <c r="B49" s="120"/>
      <c r="C49" s="120"/>
      <c r="D49" s="47"/>
      <c r="E49" s="121"/>
      <c r="F49" s="121"/>
      <c r="G49" s="121"/>
      <c r="H49" s="121"/>
      <c r="I49" s="122">
        <f>IF(AF49=0,0,VLOOKUP(AF49,標準報酬額!$C$2:$E$48,2,TRUE))</f>
        <v>0</v>
      </c>
      <c r="J49" s="122"/>
      <c r="K49" s="122">
        <f>IF(AF49=0,0,VLOOKUP(AF49,標準報酬額!$C$2:$E$48,3,TRUE))</f>
        <v>0</v>
      </c>
      <c r="L49" s="122"/>
      <c r="M49" s="123">
        <f>HLOOKUP(AI49,$AK$11:AN49,1+AJ49,FALSE)</f>
        <v>0</v>
      </c>
      <c r="N49" s="123"/>
      <c r="O49" s="123">
        <f>HLOOKUP(AI49,$AO$11:AR49,1+AJ49,FALSE)</f>
        <v>0</v>
      </c>
      <c r="P49" s="123"/>
      <c r="Q49" s="123">
        <f>HLOOKUP(AI49,$AS$11:AV49,1+AJ49,FALSE)</f>
        <v>0</v>
      </c>
      <c r="R49" s="123"/>
      <c r="S49" s="132">
        <f t="shared" si="42"/>
        <v>0</v>
      </c>
      <c r="T49" s="132"/>
      <c r="U49" s="132">
        <f t="shared" si="43"/>
        <v>0</v>
      </c>
      <c r="V49" s="132"/>
      <c r="W49" s="132">
        <f t="shared" si="44"/>
        <v>0</v>
      </c>
      <c r="X49" s="132"/>
      <c r="Y49" s="152">
        <f t="shared" si="60"/>
        <v>0</v>
      </c>
      <c r="Z49" s="152"/>
      <c r="AA49" s="153">
        <f t="shared" si="61"/>
        <v>0</v>
      </c>
      <c r="AB49" s="153"/>
      <c r="AC49" s="153">
        <f t="shared" si="62"/>
        <v>0</v>
      </c>
      <c r="AD49" s="154"/>
      <c r="AF49" s="29">
        <f t="shared" si="20"/>
        <v>0</v>
      </c>
      <c r="AG49" s="29" t="b">
        <f t="shared" si="45"/>
        <v>1</v>
      </c>
      <c r="AH49" s="29" t="b">
        <f t="shared" si="46"/>
        <v>0</v>
      </c>
      <c r="AI49" s="118">
        <f t="shared" si="21"/>
        <v>1</v>
      </c>
      <c r="AJ49" s="24">
        <f t="shared" si="47"/>
        <v>38</v>
      </c>
      <c r="AK49" s="27">
        <f t="shared" si="48"/>
        <v>0</v>
      </c>
      <c r="AL49" s="27">
        <f t="shared" si="49"/>
        <v>0</v>
      </c>
      <c r="AM49" s="27">
        <f t="shared" si="50"/>
        <v>0</v>
      </c>
      <c r="AN49" s="27">
        <f t="shared" si="51"/>
        <v>0</v>
      </c>
      <c r="AO49" s="27">
        <f t="shared" si="52"/>
        <v>0</v>
      </c>
      <c r="AP49" s="27">
        <f t="shared" si="53"/>
        <v>0</v>
      </c>
      <c r="AQ49" s="27">
        <f t="shared" si="54"/>
        <v>0</v>
      </c>
      <c r="AR49" s="27">
        <f t="shared" si="55"/>
        <v>0</v>
      </c>
      <c r="AS49" s="27">
        <f t="shared" si="56"/>
        <v>0</v>
      </c>
      <c r="AT49" s="27">
        <f t="shared" si="57"/>
        <v>0</v>
      </c>
      <c r="AU49" s="27">
        <f t="shared" si="58"/>
        <v>0</v>
      </c>
      <c r="AV49" s="27">
        <f t="shared" si="59"/>
        <v>0</v>
      </c>
    </row>
    <row r="50" spans="1:48" s="14" customFormat="1" ht="18" customHeight="1">
      <c r="A50" s="51">
        <f t="shared" si="41"/>
        <v>39</v>
      </c>
      <c r="B50" s="120"/>
      <c r="C50" s="120"/>
      <c r="D50" s="47"/>
      <c r="E50" s="121"/>
      <c r="F50" s="121"/>
      <c r="G50" s="121"/>
      <c r="H50" s="121"/>
      <c r="I50" s="122">
        <f>IF(AF50=0,0,VLOOKUP(AF50,標準報酬額!$C$2:$E$48,2,TRUE))</f>
        <v>0</v>
      </c>
      <c r="J50" s="122"/>
      <c r="K50" s="122">
        <f>IF(AF50=0,0,VLOOKUP(AF50,標準報酬額!$C$2:$E$48,3,TRUE))</f>
        <v>0</v>
      </c>
      <c r="L50" s="122"/>
      <c r="M50" s="123">
        <f>HLOOKUP(AI50,$AK$11:AN50,1+AJ50,FALSE)</f>
        <v>0</v>
      </c>
      <c r="N50" s="123"/>
      <c r="O50" s="123">
        <f>HLOOKUP(AI50,$AO$11:AR50,1+AJ50,FALSE)</f>
        <v>0</v>
      </c>
      <c r="P50" s="123"/>
      <c r="Q50" s="123">
        <f>HLOOKUP(AI50,$AS$11:AV50,1+AJ50,FALSE)</f>
        <v>0</v>
      </c>
      <c r="R50" s="123"/>
      <c r="S50" s="132">
        <f t="shared" si="42"/>
        <v>0</v>
      </c>
      <c r="T50" s="132"/>
      <c r="U50" s="132">
        <f t="shared" si="43"/>
        <v>0</v>
      </c>
      <c r="V50" s="132"/>
      <c r="W50" s="132">
        <f t="shared" si="44"/>
        <v>0</v>
      </c>
      <c r="X50" s="132"/>
      <c r="Y50" s="152">
        <f t="shared" si="60"/>
        <v>0</v>
      </c>
      <c r="Z50" s="152"/>
      <c r="AA50" s="153">
        <f t="shared" si="61"/>
        <v>0</v>
      </c>
      <c r="AB50" s="153"/>
      <c r="AC50" s="153">
        <f t="shared" si="62"/>
        <v>0</v>
      </c>
      <c r="AD50" s="154"/>
      <c r="AF50" s="29">
        <f t="shared" si="20"/>
        <v>0</v>
      </c>
      <c r="AG50" s="29" t="b">
        <f t="shared" si="45"/>
        <v>1</v>
      </c>
      <c r="AH50" s="29" t="b">
        <f t="shared" si="46"/>
        <v>0</v>
      </c>
      <c r="AI50" s="118">
        <f t="shared" si="21"/>
        <v>1</v>
      </c>
      <c r="AJ50" s="24">
        <f t="shared" si="47"/>
        <v>39</v>
      </c>
      <c r="AK50" s="27">
        <f t="shared" si="48"/>
        <v>0</v>
      </c>
      <c r="AL50" s="27">
        <f t="shared" si="49"/>
        <v>0</v>
      </c>
      <c r="AM50" s="27">
        <f t="shared" si="50"/>
        <v>0</v>
      </c>
      <c r="AN50" s="27">
        <f t="shared" si="51"/>
        <v>0</v>
      </c>
      <c r="AO50" s="27">
        <f t="shared" si="52"/>
        <v>0</v>
      </c>
      <c r="AP50" s="27">
        <f t="shared" si="53"/>
        <v>0</v>
      </c>
      <c r="AQ50" s="27">
        <f t="shared" si="54"/>
        <v>0</v>
      </c>
      <c r="AR50" s="27">
        <f t="shared" si="55"/>
        <v>0</v>
      </c>
      <c r="AS50" s="27">
        <f t="shared" si="56"/>
        <v>0</v>
      </c>
      <c r="AT50" s="27">
        <f t="shared" si="57"/>
        <v>0</v>
      </c>
      <c r="AU50" s="27">
        <f t="shared" si="58"/>
        <v>0</v>
      </c>
      <c r="AV50" s="27">
        <f t="shared" si="59"/>
        <v>0</v>
      </c>
    </row>
    <row r="51" spans="1:48" s="14" customFormat="1" ht="18" customHeight="1">
      <c r="A51" s="51">
        <f t="shared" si="41"/>
        <v>40</v>
      </c>
      <c r="B51" s="120"/>
      <c r="C51" s="120"/>
      <c r="D51" s="47"/>
      <c r="E51" s="121"/>
      <c r="F51" s="121"/>
      <c r="G51" s="121"/>
      <c r="H51" s="121"/>
      <c r="I51" s="122">
        <f>IF(AF51=0,0,VLOOKUP(AF51,標準報酬額!$C$2:$E$48,2,TRUE))</f>
        <v>0</v>
      </c>
      <c r="J51" s="122"/>
      <c r="K51" s="122">
        <f>IF(AF51=0,0,VLOOKUP(AF51,標準報酬額!$C$2:$E$48,3,TRUE))</f>
        <v>0</v>
      </c>
      <c r="L51" s="122"/>
      <c r="M51" s="123">
        <f>HLOOKUP(AI51,$AK$11:AN51,1+AJ51,FALSE)</f>
        <v>0</v>
      </c>
      <c r="N51" s="123"/>
      <c r="O51" s="123">
        <f>HLOOKUP(AI51,$AO$11:AR51,1+AJ51,FALSE)</f>
        <v>0</v>
      </c>
      <c r="P51" s="123"/>
      <c r="Q51" s="123">
        <f>HLOOKUP(AI51,$AS$11:AV51,1+AJ51,FALSE)</f>
        <v>0</v>
      </c>
      <c r="R51" s="123"/>
      <c r="S51" s="132">
        <f t="shared" si="42"/>
        <v>0</v>
      </c>
      <c r="T51" s="132"/>
      <c r="U51" s="132">
        <f t="shared" si="43"/>
        <v>0</v>
      </c>
      <c r="V51" s="132"/>
      <c r="W51" s="132">
        <f t="shared" si="44"/>
        <v>0</v>
      </c>
      <c r="X51" s="132"/>
      <c r="Y51" s="152">
        <f t="shared" si="60"/>
        <v>0</v>
      </c>
      <c r="Z51" s="152"/>
      <c r="AA51" s="153">
        <f t="shared" si="61"/>
        <v>0</v>
      </c>
      <c r="AB51" s="153"/>
      <c r="AC51" s="153">
        <f t="shared" si="62"/>
        <v>0</v>
      </c>
      <c r="AD51" s="154"/>
      <c r="AF51" s="29">
        <f t="shared" si="20"/>
        <v>0</v>
      </c>
      <c r="AG51" s="29" t="b">
        <f t="shared" si="45"/>
        <v>1</v>
      </c>
      <c r="AH51" s="29" t="b">
        <f t="shared" si="46"/>
        <v>0</v>
      </c>
      <c r="AI51" s="118">
        <f t="shared" si="21"/>
        <v>1</v>
      </c>
      <c r="AJ51" s="24">
        <f t="shared" si="47"/>
        <v>40</v>
      </c>
      <c r="AK51" s="27">
        <f t="shared" si="48"/>
        <v>0</v>
      </c>
      <c r="AL51" s="27">
        <f t="shared" si="49"/>
        <v>0</v>
      </c>
      <c r="AM51" s="27">
        <f t="shared" si="50"/>
        <v>0</v>
      </c>
      <c r="AN51" s="27">
        <f t="shared" si="51"/>
        <v>0</v>
      </c>
      <c r="AO51" s="27">
        <f t="shared" si="52"/>
        <v>0</v>
      </c>
      <c r="AP51" s="27">
        <f t="shared" si="53"/>
        <v>0</v>
      </c>
      <c r="AQ51" s="27">
        <f t="shared" si="54"/>
        <v>0</v>
      </c>
      <c r="AR51" s="27">
        <f t="shared" si="55"/>
        <v>0</v>
      </c>
      <c r="AS51" s="27">
        <f t="shared" si="56"/>
        <v>0</v>
      </c>
      <c r="AT51" s="27">
        <f t="shared" si="57"/>
        <v>0</v>
      </c>
      <c r="AU51" s="27">
        <f t="shared" si="58"/>
        <v>0</v>
      </c>
      <c r="AV51" s="27">
        <f t="shared" si="59"/>
        <v>0</v>
      </c>
    </row>
    <row r="52" spans="1:48" s="14" customFormat="1" ht="18" customHeight="1">
      <c r="A52" s="51">
        <f t="shared" si="41"/>
        <v>41</v>
      </c>
      <c r="B52" s="120"/>
      <c r="C52" s="120"/>
      <c r="D52" s="47"/>
      <c r="E52" s="121"/>
      <c r="F52" s="121"/>
      <c r="G52" s="121"/>
      <c r="H52" s="121"/>
      <c r="I52" s="122">
        <f>IF(AF52=0,0,VLOOKUP(AF52,標準報酬額!$C$2:$E$48,2,TRUE))</f>
        <v>0</v>
      </c>
      <c r="J52" s="122"/>
      <c r="K52" s="122">
        <f>IF(AF52=0,0,VLOOKUP(AF52,標準報酬額!$C$2:$E$48,3,TRUE))</f>
        <v>0</v>
      </c>
      <c r="L52" s="122"/>
      <c r="M52" s="123">
        <f>HLOOKUP(AI52,$AK$11:AN52,1+AJ52,FALSE)</f>
        <v>0</v>
      </c>
      <c r="N52" s="123"/>
      <c r="O52" s="123">
        <f>HLOOKUP(AI52,$AO$11:AR52,1+AJ52,FALSE)</f>
        <v>0</v>
      </c>
      <c r="P52" s="123"/>
      <c r="Q52" s="123">
        <f>HLOOKUP(AI52,$AS$11:AV52,1+AJ52,FALSE)</f>
        <v>0</v>
      </c>
      <c r="R52" s="123"/>
      <c r="S52" s="132">
        <f t="shared" si="42"/>
        <v>0</v>
      </c>
      <c r="T52" s="132"/>
      <c r="U52" s="132">
        <f t="shared" si="43"/>
        <v>0</v>
      </c>
      <c r="V52" s="132"/>
      <c r="W52" s="132">
        <f t="shared" si="44"/>
        <v>0</v>
      </c>
      <c r="X52" s="132"/>
      <c r="Y52" s="152">
        <f t="shared" si="60"/>
        <v>0</v>
      </c>
      <c r="Z52" s="152"/>
      <c r="AA52" s="153">
        <f t="shared" si="61"/>
        <v>0</v>
      </c>
      <c r="AB52" s="153"/>
      <c r="AC52" s="153">
        <f t="shared" si="62"/>
        <v>0</v>
      </c>
      <c r="AD52" s="154"/>
      <c r="AF52" s="29">
        <f t="shared" si="20"/>
        <v>0</v>
      </c>
      <c r="AG52" s="29" t="b">
        <f t="shared" si="45"/>
        <v>1</v>
      </c>
      <c r="AH52" s="29" t="b">
        <f t="shared" si="46"/>
        <v>0</v>
      </c>
      <c r="AI52" s="118">
        <f t="shared" si="21"/>
        <v>1</v>
      </c>
      <c r="AJ52" s="24">
        <f t="shared" si="47"/>
        <v>41</v>
      </c>
      <c r="AK52" s="27">
        <f t="shared" si="48"/>
        <v>0</v>
      </c>
      <c r="AL52" s="27">
        <f t="shared" si="49"/>
        <v>0</v>
      </c>
      <c r="AM52" s="27">
        <f t="shared" si="50"/>
        <v>0</v>
      </c>
      <c r="AN52" s="27">
        <f t="shared" si="51"/>
        <v>0</v>
      </c>
      <c r="AO52" s="27">
        <f t="shared" si="52"/>
        <v>0</v>
      </c>
      <c r="AP52" s="27">
        <f t="shared" si="53"/>
        <v>0</v>
      </c>
      <c r="AQ52" s="27">
        <f t="shared" si="54"/>
        <v>0</v>
      </c>
      <c r="AR52" s="27">
        <f t="shared" si="55"/>
        <v>0</v>
      </c>
      <c r="AS52" s="27">
        <f t="shared" si="56"/>
        <v>0</v>
      </c>
      <c r="AT52" s="27">
        <f t="shared" si="57"/>
        <v>0</v>
      </c>
      <c r="AU52" s="27">
        <f t="shared" si="58"/>
        <v>0</v>
      </c>
      <c r="AV52" s="27">
        <f t="shared" si="59"/>
        <v>0</v>
      </c>
    </row>
    <row r="53" spans="1:48" s="14" customFormat="1" ht="18" customHeight="1">
      <c r="A53" s="51">
        <f t="shared" si="41"/>
        <v>42</v>
      </c>
      <c r="B53" s="120"/>
      <c r="C53" s="120"/>
      <c r="D53" s="47"/>
      <c r="E53" s="121"/>
      <c r="F53" s="121"/>
      <c r="G53" s="121"/>
      <c r="H53" s="121"/>
      <c r="I53" s="122">
        <f>IF(AF53=0,0,VLOOKUP(AF53,標準報酬額!$C$2:$E$48,2,TRUE))</f>
        <v>0</v>
      </c>
      <c r="J53" s="122"/>
      <c r="K53" s="122">
        <f>IF(AF53=0,0,VLOOKUP(AF53,標準報酬額!$C$2:$E$48,3,TRUE))</f>
        <v>0</v>
      </c>
      <c r="L53" s="122"/>
      <c r="M53" s="123">
        <f>HLOOKUP(AI53,$AK$11:AN53,1+AJ53,FALSE)</f>
        <v>0</v>
      </c>
      <c r="N53" s="123"/>
      <c r="O53" s="123">
        <f>HLOOKUP(AI53,$AO$11:AR53,1+AJ53,FALSE)</f>
        <v>0</v>
      </c>
      <c r="P53" s="123"/>
      <c r="Q53" s="123">
        <f>HLOOKUP(AI53,$AS$11:AV53,1+AJ53,FALSE)</f>
        <v>0</v>
      </c>
      <c r="R53" s="123"/>
      <c r="S53" s="132">
        <f t="shared" si="42"/>
        <v>0</v>
      </c>
      <c r="T53" s="132"/>
      <c r="U53" s="132">
        <f t="shared" si="43"/>
        <v>0</v>
      </c>
      <c r="V53" s="132"/>
      <c r="W53" s="132">
        <f t="shared" si="44"/>
        <v>0</v>
      </c>
      <c r="X53" s="132"/>
      <c r="Y53" s="152">
        <f t="shared" si="60"/>
        <v>0</v>
      </c>
      <c r="Z53" s="152"/>
      <c r="AA53" s="153">
        <f t="shared" si="61"/>
        <v>0</v>
      </c>
      <c r="AB53" s="153"/>
      <c r="AC53" s="153">
        <f t="shared" si="62"/>
        <v>0</v>
      </c>
      <c r="AD53" s="154"/>
      <c r="AF53" s="29">
        <f t="shared" si="20"/>
        <v>0</v>
      </c>
      <c r="AG53" s="29" t="b">
        <f t="shared" si="45"/>
        <v>1</v>
      </c>
      <c r="AH53" s="29" t="b">
        <f t="shared" si="46"/>
        <v>0</v>
      </c>
      <c r="AI53" s="118">
        <f t="shared" si="21"/>
        <v>1</v>
      </c>
      <c r="AJ53" s="24">
        <f t="shared" si="47"/>
        <v>42</v>
      </c>
      <c r="AK53" s="27">
        <f t="shared" si="48"/>
        <v>0</v>
      </c>
      <c r="AL53" s="27">
        <f t="shared" si="49"/>
        <v>0</v>
      </c>
      <c r="AM53" s="27">
        <f t="shared" si="50"/>
        <v>0</v>
      </c>
      <c r="AN53" s="27">
        <f t="shared" si="51"/>
        <v>0</v>
      </c>
      <c r="AO53" s="27">
        <f t="shared" si="52"/>
        <v>0</v>
      </c>
      <c r="AP53" s="27">
        <f t="shared" si="53"/>
        <v>0</v>
      </c>
      <c r="AQ53" s="27">
        <f t="shared" si="54"/>
        <v>0</v>
      </c>
      <c r="AR53" s="27">
        <f t="shared" si="55"/>
        <v>0</v>
      </c>
      <c r="AS53" s="27">
        <f t="shared" si="56"/>
        <v>0</v>
      </c>
      <c r="AT53" s="27">
        <f t="shared" si="57"/>
        <v>0</v>
      </c>
      <c r="AU53" s="27">
        <f t="shared" si="58"/>
        <v>0</v>
      </c>
      <c r="AV53" s="27">
        <f t="shared" si="59"/>
        <v>0</v>
      </c>
    </row>
    <row r="54" spans="1:48" s="14" customFormat="1" ht="18" customHeight="1">
      <c r="A54" s="51">
        <f t="shared" si="41"/>
        <v>43</v>
      </c>
      <c r="B54" s="120"/>
      <c r="C54" s="120"/>
      <c r="D54" s="47"/>
      <c r="E54" s="121"/>
      <c r="F54" s="121"/>
      <c r="G54" s="121"/>
      <c r="H54" s="121"/>
      <c r="I54" s="122">
        <f>IF(AF54=0,0,VLOOKUP(AF54,標準報酬額!$C$2:$E$48,2,TRUE))</f>
        <v>0</v>
      </c>
      <c r="J54" s="122"/>
      <c r="K54" s="122">
        <f>IF(AF54=0,0,VLOOKUP(AF54,標準報酬額!$C$2:$E$48,3,TRUE))</f>
        <v>0</v>
      </c>
      <c r="L54" s="122"/>
      <c r="M54" s="123">
        <f>HLOOKUP(AI54,$AK$11:AN54,1+AJ54,FALSE)</f>
        <v>0</v>
      </c>
      <c r="N54" s="123"/>
      <c r="O54" s="123">
        <f>HLOOKUP(AI54,$AO$11:AR54,1+AJ54,FALSE)</f>
        <v>0</v>
      </c>
      <c r="P54" s="123"/>
      <c r="Q54" s="123">
        <f>HLOOKUP(AI54,$AS$11:AV54,1+AJ54,FALSE)</f>
        <v>0</v>
      </c>
      <c r="R54" s="123"/>
      <c r="S54" s="132">
        <f t="shared" si="42"/>
        <v>0</v>
      </c>
      <c r="T54" s="132"/>
      <c r="U54" s="132">
        <f t="shared" si="43"/>
        <v>0</v>
      </c>
      <c r="V54" s="132"/>
      <c r="W54" s="132">
        <f t="shared" si="44"/>
        <v>0</v>
      </c>
      <c r="X54" s="132"/>
      <c r="Y54" s="152">
        <f t="shared" si="60"/>
        <v>0</v>
      </c>
      <c r="Z54" s="152"/>
      <c r="AA54" s="153">
        <f t="shared" si="61"/>
        <v>0</v>
      </c>
      <c r="AB54" s="153"/>
      <c r="AC54" s="153">
        <f t="shared" si="62"/>
        <v>0</v>
      </c>
      <c r="AD54" s="154"/>
      <c r="AF54" s="29">
        <f t="shared" si="20"/>
        <v>0</v>
      </c>
      <c r="AG54" s="29" t="b">
        <f t="shared" si="45"/>
        <v>1</v>
      </c>
      <c r="AH54" s="29" t="b">
        <f t="shared" si="46"/>
        <v>0</v>
      </c>
      <c r="AI54" s="118">
        <f t="shared" si="21"/>
        <v>1</v>
      </c>
      <c r="AJ54" s="24">
        <f t="shared" si="47"/>
        <v>43</v>
      </c>
      <c r="AK54" s="27">
        <f t="shared" si="48"/>
        <v>0</v>
      </c>
      <c r="AL54" s="27">
        <f t="shared" si="49"/>
        <v>0</v>
      </c>
      <c r="AM54" s="27">
        <f t="shared" si="50"/>
        <v>0</v>
      </c>
      <c r="AN54" s="27">
        <f t="shared" si="51"/>
        <v>0</v>
      </c>
      <c r="AO54" s="27">
        <f t="shared" si="52"/>
        <v>0</v>
      </c>
      <c r="AP54" s="27">
        <f t="shared" si="53"/>
        <v>0</v>
      </c>
      <c r="AQ54" s="27">
        <f t="shared" si="54"/>
        <v>0</v>
      </c>
      <c r="AR54" s="27">
        <f t="shared" si="55"/>
        <v>0</v>
      </c>
      <c r="AS54" s="27">
        <f t="shared" si="56"/>
        <v>0</v>
      </c>
      <c r="AT54" s="27">
        <f t="shared" si="57"/>
        <v>0</v>
      </c>
      <c r="AU54" s="27">
        <f t="shared" si="58"/>
        <v>0</v>
      </c>
      <c r="AV54" s="27">
        <f t="shared" si="59"/>
        <v>0</v>
      </c>
    </row>
    <row r="55" spans="1:48" s="14" customFormat="1" ht="18" customHeight="1">
      <c r="A55" s="51">
        <f t="shared" ref="A55:A61" si="63">+A54+1</f>
        <v>44</v>
      </c>
      <c r="B55" s="120"/>
      <c r="C55" s="120"/>
      <c r="D55" s="47"/>
      <c r="E55" s="121"/>
      <c r="F55" s="121"/>
      <c r="G55" s="121"/>
      <c r="H55" s="121"/>
      <c r="I55" s="122">
        <f>IF(AF55=0,0,VLOOKUP(AF55,標準報酬額!$C$2:$E$48,2,TRUE))</f>
        <v>0</v>
      </c>
      <c r="J55" s="122"/>
      <c r="K55" s="122">
        <f>IF(AF55=0,0,VLOOKUP(AF55,標準報酬額!$C$2:$E$48,3,TRUE))</f>
        <v>0</v>
      </c>
      <c r="L55" s="122"/>
      <c r="M55" s="123">
        <f>HLOOKUP(AI55,$AK$11:AN55,1+AJ55,FALSE)</f>
        <v>0</v>
      </c>
      <c r="N55" s="123"/>
      <c r="O55" s="123">
        <f>HLOOKUP(AI55,$AO$11:AR55,1+AJ55,FALSE)</f>
        <v>0</v>
      </c>
      <c r="P55" s="123"/>
      <c r="Q55" s="123">
        <f>HLOOKUP(AI55,$AS$11:AV55,1+AJ55,FALSE)</f>
        <v>0</v>
      </c>
      <c r="R55" s="123"/>
      <c r="S55" s="132">
        <f t="shared" ref="S55:S61" si="64">+Y55-M55</f>
        <v>0</v>
      </c>
      <c r="T55" s="132"/>
      <c r="U55" s="132">
        <f t="shared" ref="U55:U61" si="65">+AA55-O55</f>
        <v>0</v>
      </c>
      <c r="V55" s="132"/>
      <c r="W55" s="132">
        <f t="shared" ref="W55:W61" si="66">+AC55-Q55</f>
        <v>0</v>
      </c>
      <c r="X55" s="132"/>
      <c r="Y55" s="152">
        <f t="shared" si="60"/>
        <v>0</v>
      </c>
      <c r="Z55" s="152"/>
      <c r="AA55" s="153">
        <f t="shared" si="61"/>
        <v>0</v>
      </c>
      <c r="AB55" s="153"/>
      <c r="AC55" s="153">
        <f t="shared" si="62"/>
        <v>0</v>
      </c>
      <c r="AD55" s="154"/>
      <c r="AF55" s="29">
        <f t="shared" si="20"/>
        <v>0</v>
      </c>
      <c r="AG55" s="29" t="b">
        <f t="shared" ref="AG55:AG61" si="67">OR(D55&gt;64,D55&lt;40)</f>
        <v>1</v>
      </c>
      <c r="AH55" s="29" t="b">
        <f t="shared" ref="AH55:AH61" si="68">OR(D55&gt;69)</f>
        <v>0</v>
      </c>
      <c r="AI55" s="118">
        <f t="shared" si="21"/>
        <v>1</v>
      </c>
      <c r="AJ55" s="24">
        <f t="shared" ref="AJ55:AJ61" si="69">+AJ54+1</f>
        <v>44</v>
      </c>
      <c r="AK55" s="27">
        <f t="shared" ref="AK55:AK61" si="70">ROUND(Y55/2-0.01,0)</f>
        <v>0</v>
      </c>
      <c r="AL55" s="27">
        <f t="shared" ref="AL55:AL61" si="71">ROUND(Y55/2,0)</f>
        <v>0</v>
      </c>
      <c r="AM55" s="27">
        <f t="shared" ref="AM55:AM61" si="72">ROUNDUP(Y55/2,0)</f>
        <v>0</v>
      </c>
      <c r="AN55" s="27">
        <f t="shared" ref="AN55:AN61" si="73">ROUNDDOWN(Y55/2,0)</f>
        <v>0</v>
      </c>
      <c r="AO55" s="27">
        <f t="shared" ref="AO55:AO61" si="74">ROUND(AA55/2-0.01,0)</f>
        <v>0</v>
      </c>
      <c r="AP55" s="27">
        <f t="shared" ref="AP55:AP61" si="75">ROUND(AA55/2,0)</f>
        <v>0</v>
      </c>
      <c r="AQ55" s="27">
        <f t="shared" ref="AQ55:AQ61" si="76">ROUNDUP(AA55/2,0)</f>
        <v>0</v>
      </c>
      <c r="AR55" s="27">
        <f t="shared" ref="AR55:AR61" si="77">ROUNDDOWN(AA55/2,0)</f>
        <v>0</v>
      </c>
      <c r="AS55" s="27">
        <f t="shared" ref="AS55:AS61" si="78">ROUND(AC55/2-0.01,0)</f>
        <v>0</v>
      </c>
      <c r="AT55" s="27">
        <f t="shared" ref="AT55:AT61" si="79">ROUND(AC55/2,0)</f>
        <v>0</v>
      </c>
      <c r="AU55" s="27">
        <f t="shared" ref="AU55:AU61" si="80">ROUNDUP(AC55/2,0)</f>
        <v>0</v>
      </c>
      <c r="AV55" s="27">
        <f t="shared" ref="AV55:AV61" si="81">ROUNDDOWN(AC55/2,0)</f>
        <v>0</v>
      </c>
    </row>
    <row r="56" spans="1:48" s="14" customFormat="1" ht="18" customHeight="1">
      <c r="A56" s="51">
        <f t="shared" si="63"/>
        <v>45</v>
      </c>
      <c r="B56" s="120"/>
      <c r="C56" s="120"/>
      <c r="D56" s="47"/>
      <c r="E56" s="121"/>
      <c r="F56" s="121"/>
      <c r="G56" s="121"/>
      <c r="H56" s="121"/>
      <c r="I56" s="122">
        <f>IF(AF56=0,0,VLOOKUP(AF56,標準報酬額!$C$2:$E$48,2,TRUE))</f>
        <v>0</v>
      </c>
      <c r="J56" s="122"/>
      <c r="K56" s="122">
        <f>IF(AF56=0,0,VLOOKUP(AF56,標準報酬額!$C$2:$E$48,3,TRUE))</f>
        <v>0</v>
      </c>
      <c r="L56" s="122"/>
      <c r="M56" s="123">
        <f>HLOOKUP(AI56,$AK$11:AN56,1+AJ56,FALSE)</f>
        <v>0</v>
      </c>
      <c r="N56" s="123"/>
      <c r="O56" s="123">
        <f>HLOOKUP(AI56,$AO$11:AR56,1+AJ56,FALSE)</f>
        <v>0</v>
      </c>
      <c r="P56" s="123"/>
      <c r="Q56" s="123">
        <f>HLOOKUP(AI56,$AS$11:AV56,1+AJ56,FALSE)</f>
        <v>0</v>
      </c>
      <c r="R56" s="123"/>
      <c r="S56" s="132">
        <f t="shared" si="64"/>
        <v>0</v>
      </c>
      <c r="T56" s="132"/>
      <c r="U56" s="132">
        <f t="shared" si="65"/>
        <v>0</v>
      </c>
      <c r="V56" s="132"/>
      <c r="W56" s="132">
        <f t="shared" si="66"/>
        <v>0</v>
      </c>
      <c r="X56" s="132"/>
      <c r="Y56" s="152">
        <f t="shared" si="60"/>
        <v>0</v>
      </c>
      <c r="Z56" s="152"/>
      <c r="AA56" s="153">
        <f t="shared" si="61"/>
        <v>0</v>
      </c>
      <c r="AB56" s="153"/>
      <c r="AC56" s="153">
        <f t="shared" si="62"/>
        <v>0</v>
      </c>
      <c r="AD56" s="154"/>
      <c r="AF56" s="29">
        <f t="shared" si="20"/>
        <v>0</v>
      </c>
      <c r="AG56" s="29" t="b">
        <f t="shared" si="67"/>
        <v>1</v>
      </c>
      <c r="AH56" s="29" t="b">
        <f t="shared" si="68"/>
        <v>0</v>
      </c>
      <c r="AI56" s="118">
        <f t="shared" si="21"/>
        <v>1</v>
      </c>
      <c r="AJ56" s="24">
        <f t="shared" si="69"/>
        <v>45</v>
      </c>
      <c r="AK56" s="27">
        <f t="shared" si="70"/>
        <v>0</v>
      </c>
      <c r="AL56" s="27">
        <f t="shared" si="71"/>
        <v>0</v>
      </c>
      <c r="AM56" s="27">
        <f t="shared" si="72"/>
        <v>0</v>
      </c>
      <c r="AN56" s="27">
        <f t="shared" si="73"/>
        <v>0</v>
      </c>
      <c r="AO56" s="27">
        <f t="shared" si="74"/>
        <v>0</v>
      </c>
      <c r="AP56" s="27">
        <f t="shared" si="75"/>
        <v>0</v>
      </c>
      <c r="AQ56" s="27">
        <f t="shared" si="76"/>
        <v>0</v>
      </c>
      <c r="AR56" s="27">
        <f t="shared" si="77"/>
        <v>0</v>
      </c>
      <c r="AS56" s="27">
        <f t="shared" si="78"/>
        <v>0</v>
      </c>
      <c r="AT56" s="27">
        <f t="shared" si="79"/>
        <v>0</v>
      </c>
      <c r="AU56" s="27">
        <f t="shared" si="80"/>
        <v>0</v>
      </c>
      <c r="AV56" s="27">
        <f t="shared" si="81"/>
        <v>0</v>
      </c>
    </row>
    <row r="57" spans="1:48" s="14" customFormat="1" ht="18" customHeight="1">
      <c r="A57" s="51">
        <f t="shared" si="63"/>
        <v>46</v>
      </c>
      <c r="B57" s="120"/>
      <c r="C57" s="120"/>
      <c r="D57" s="47"/>
      <c r="E57" s="121"/>
      <c r="F57" s="121"/>
      <c r="G57" s="121"/>
      <c r="H57" s="121"/>
      <c r="I57" s="122">
        <f>IF(AF57=0,0,VLOOKUP(AF57,標準報酬額!$C$2:$E$48,2,TRUE))</f>
        <v>0</v>
      </c>
      <c r="J57" s="122"/>
      <c r="K57" s="122">
        <f>IF(AF57=0,0,VLOOKUP(AF57,標準報酬額!$C$2:$E$48,3,TRUE))</f>
        <v>0</v>
      </c>
      <c r="L57" s="122"/>
      <c r="M57" s="123">
        <f>HLOOKUP(AI57,$AK$11:AN57,1+AJ57,FALSE)</f>
        <v>0</v>
      </c>
      <c r="N57" s="123"/>
      <c r="O57" s="123">
        <f>HLOOKUP(AI57,$AO$11:AR57,1+AJ57,FALSE)</f>
        <v>0</v>
      </c>
      <c r="P57" s="123"/>
      <c r="Q57" s="123">
        <f>HLOOKUP(AI57,$AS$11:AV57,1+AJ57,FALSE)</f>
        <v>0</v>
      </c>
      <c r="R57" s="123"/>
      <c r="S57" s="132">
        <f t="shared" si="64"/>
        <v>0</v>
      </c>
      <c r="T57" s="132"/>
      <c r="U57" s="132">
        <f t="shared" si="65"/>
        <v>0</v>
      </c>
      <c r="V57" s="132"/>
      <c r="W57" s="132">
        <f t="shared" si="66"/>
        <v>0</v>
      </c>
      <c r="X57" s="132"/>
      <c r="Y57" s="152">
        <f t="shared" si="60"/>
        <v>0</v>
      </c>
      <c r="Z57" s="152"/>
      <c r="AA57" s="153">
        <f t="shared" si="61"/>
        <v>0</v>
      </c>
      <c r="AB57" s="153"/>
      <c r="AC57" s="153">
        <f t="shared" si="62"/>
        <v>0</v>
      </c>
      <c r="AD57" s="154"/>
      <c r="AF57" s="29">
        <f t="shared" si="20"/>
        <v>0</v>
      </c>
      <c r="AG57" s="29" t="b">
        <f t="shared" si="67"/>
        <v>1</v>
      </c>
      <c r="AH57" s="29" t="b">
        <f t="shared" si="68"/>
        <v>0</v>
      </c>
      <c r="AI57" s="118">
        <f t="shared" si="21"/>
        <v>1</v>
      </c>
      <c r="AJ57" s="24">
        <f t="shared" si="69"/>
        <v>46</v>
      </c>
      <c r="AK57" s="27">
        <f t="shared" si="70"/>
        <v>0</v>
      </c>
      <c r="AL57" s="27">
        <f t="shared" si="71"/>
        <v>0</v>
      </c>
      <c r="AM57" s="27">
        <f t="shared" si="72"/>
        <v>0</v>
      </c>
      <c r="AN57" s="27">
        <f t="shared" si="73"/>
        <v>0</v>
      </c>
      <c r="AO57" s="27">
        <f t="shared" si="74"/>
        <v>0</v>
      </c>
      <c r="AP57" s="27">
        <f t="shared" si="75"/>
        <v>0</v>
      </c>
      <c r="AQ57" s="27">
        <f t="shared" si="76"/>
        <v>0</v>
      </c>
      <c r="AR57" s="27">
        <f t="shared" si="77"/>
        <v>0</v>
      </c>
      <c r="AS57" s="27">
        <f t="shared" si="78"/>
        <v>0</v>
      </c>
      <c r="AT57" s="27">
        <f t="shared" si="79"/>
        <v>0</v>
      </c>
      <c r="AU57" s="27">
        <f t="shared" si="80"/>
        <v>0</v>
      </c>
      <c r="AV57" s="27">
        <f t="shared" si="81"/>
        <v>0</v>
      </c>
    </row>
    <row r="58" spans="1:48" s="14" customFormat="1" ht="18" customHeight="1">
      <c r="A58" s="51">
        <f t="shared" si="63"/>
        <v>47</v>
      </c>
      <c r="B58" s="120"/>
      <c r="C58" s="120"/>
      <c r="D58" s="47"/>
      <c r="E58" s="121"/>
      <c r="F58" s="121"/>
      <c r="G58" s="121"/>
      <c r="H58" s="121"/>
      <c r="I58" s="122">
        <f>IF(AF58=0,0,VLOOKUP(AF58,標準報酬額!$C$2:$E$48,2,TRUE))</f>
        <v>0</v>
      </c>
      <c r="J58" s="122"/>
      <c r="K58" s="122">
        <f>IF(AF58=0,0,VLOOKUP(AF58,標準報酬額!$C$2:$E$48,3,TRUE))</f>
        <v>0</v>
      </c>
      <c r="L58" s="122"/>
      <c r="M58" s="123">
        <f>HLOOKUP(AI58,$AK$11:AN58,1+AJ58,FALSE)</f>
        <v>0</v>
      </c>
      <c r="N58" s="123"/>
      <c r="O58" s="123">
        <f>HLOOKUP(AI58,$AO$11:AR58,1+AJ58,FALSE)</f>
        <v>0</v>
      </c>
      <c r="P58" s="123"/>
      <c r="Q58" s="123">
        <f>HLOOKUP(AI58,$AS$11:AV58,1+AJ58,FALSE)</f>
        <v>0</v>
      </c>
      <c r="R58" s="123"/>
      <c r="S58" s="132">
        <f t="shared" si="64"/>
        <v>0</v>
      </c>
      <c r="T58" s="132"/>
      <c r="U58" s="132">
        <f t="shared" si="65"/>
        <v>0</v>
      </c>
      <c r="V58" s="132"/>
      <c r="W58" s="132">
        <f t="shared" si="66"/>
        <v>0</v>
      </c>
      <c r="X58" s="132"/>
      <c r="Y58" s="152">
        <f t="shared" si="60"/>
        <v>0</v>
      </c>
      <c r="Z58" s="152"/>
      <c r="AA58" s="153">
        <f t="shared" si="61"/>
        <v>0</v>
      </c>
      <c r="AB58" s="153"/>
      <c r="AC58" s="153">
        <f t="shared" si="62"/>
        <v>0</v>
      </c>
      <c r="AD58" s="154"/>
      <c r="AF58" s="29">
        <f t="shared" si="20"/>
        <v>0</v>
      </c>
      <c r="AG58" s="29" t="b">
        <f t="shared" si="67"/>
        <v>1</v>
      </c>
      <c r="AH58" s="29" t="b">
        <f t="shared" si="68"/>
        <v>0</v>
      </c>
      <c r="AI58" s="118">
        <f t="shared" si="21"/>
        <v>1</v>
      </c>
      <c r="AJ58" s="24">
        <f t="shared" si="69"/>
        <v>47</v>
      </c>
      <c r="AK58" s="27">
        <f t="shared" si="70"/>
        <v>0</v>
      </c>
      <c r="AL58" s="27">
        <f t="shared" si="71"/>
        <v>0</v>
      </c>
      <c r="AM58" s="27">
        <f t="shared" si="72"/>
        <v>0</v>
      </c>
      <c r="AN58" s="27">
        <f t="shared" si="73"/>
        <v>0</v>
      </c>
      <c r="AO58" s="27">
        <f t="shared" si="74"/>
        <v>0</v>
      </c>
      <c r="AP58" s="27">
        <f t="shared" si="75"/>
        <v>0</v>
      </c>
      <c r="AQ58" s="27">
        <f t="shared" si="76"/>
        <v>0</v>
      </c>
      <c r="AR58" s="27">
        <f t="shared" si="77"/>
        <v>0</v>
      </c>
      <c r="AS58" s="27">
        <f t="shared" si="78"/>
        <v>0</v>
      </c>
      <c r="AT58" s="27">
        <f t="shared" si="79"/>
        <v>0</v>
      </c>
      <c r="AU58" s="27">
        <f t="shared" si="80"/>
        <v>0</v>
      </c>
      <c r="AV58" s="27">
        <f t="shared" si="81"/>
        <v>0</v>
      </c>
    </row>
    <row r="59" spans="1:48" s="14" customFormat="1" ht="18" customHeight="1">
      <c r="A59" s="51">
        <f t="shared" si="63"/>
        <v>48</v>
      </c>
      <c r="B59" s="120"/>
      <c r="C59" s="120"/>
      <c r="D59" s="47"/>
      <c r="E59" s="121"/>
      <c r="F59" s="121"/>
      <c r="G59" s="121"/>
      <c r="H59" s="121"/>
      <c r="I59" s="122">
        <f>IF(AF59=0,0,VLOOKUP(AF59,標準報酬額!$C$2:$E$48,2,TRUE))</f>
        <v>0</v>
      </c>
      <c r="J59" s="122"/>
      <c r="K59" s="122">
        <f>IF(AF59=0,0,VLOOKUP(AF59,標準報酬額!$C$2:$E$48,3,TRUE))</f>
        <v>0</v>
      </c>
      <c r="L59" s="122"/>
      <c r="M59" s="123">
        <f>HLOOKUP(AI59,$AK$11:AN59,1+AJ59,FALSE)</f>
        <v>0</v>
      </c>
      <c r="N59" s="123"/>
      <c r="O59" s="123">
        <f>HLOOKUP(AI59,$AO$11:AR59,1+AJ59,FALSE)</f>
        <v>0</v>
      </c>
      <c r="P59" s="123"/>
      <c r="Q59" s="123">
        <f>HLOOKUP(AI59,$AS$11:AV59,1+AJ59,FALSE)</f>
        <v>0</v>
      </c>
      <c r="R59" s="123"/>
      <c r="S59" s="132">
        <f t="shared" si="64"/>
        <v>0</v>
      </c>
      <c r="T59" s="132"/>
      <c r="U59" s="132">
        <f t="shared" si="65"/>
        <v>0</v>
      </c>
      <c r="V59" s="132"/>
      <c r="W59" s="132">
        <f t="shared" si="66"/>
        <v>0</v>
      </c>
      <c r="X59" s="132"/>
      <c r="Y59" s="152">
        <f t="shared" si="60"/>
        <v>0</v>
      </c>
      <c r="Z59" s="152"/>
      <c r="AA59" s="153">
        <f t="shared" si="61"/>
        <v>0</v>
      </c>
      <c r="AB59" s="153"/>
      <c r="AC59" s="153">
        <f t="shared" si="62"/>
        <v>0</v>
      </c>
      <c r="AD59" s="154"/>
      <c r="AF59" s="29">
        <f t="shared" si="20"/>
        <v>0</v>
      </c>
      <c r="AG59" s="29" t="b">
        <f t="shared" si="67"/>
        <v>1</v>
      </c>
      <c r="AH59" s="29" t="b">
        <f t="shared" si="68"/>
        <v>0</v>
      </c>
      <c r="AI59" s="118">
        <f t="shared" si="21"/>
        <v>1</v>
      </c>
      <c r="AJ59" s="24">
        <f t="shared" si="69"/>
        <v>48</v>
      </c>
      <c r="AK59" s="27">
        <f t="shared" si="70"/>
        <v>0</v>
      </c>
      <c r="AL59" s="27">
        <f t="shared" si="71"/>
        <v>0</v>
      </c>
      <c r="AM59" s="27">
        <f t="shared" si="72"/>
        <v>0</v>
      </c>
      <c r="AN59" s="27">
        <f t="shared" si="73"/>
        <v>0</v>
      </c>
      <c r="AO59" s="27">
        <f t="shared" si="74"/>
        <v>0</v>
      </c>
      <c r="AP59" s="27">
        <f t="shared" si="75"/>
        <v>0</v>
      </c>
      <c r="AQ59" s="27">
        <f t="shared" si="76"/>
        <v>0</v>
      </c>
      <c r="AR59" s="27">
        <f t="shared" si="77"/>
        <v>0</v>
      </c>
      <c r="AS59" s="27">
        <f t="shared" si="78"/>
        <v>0</v>
      </c>
      <c r="AT59" s="27">
        <f t="shared" si="79"/>
        <v>0</v>
      </c>
      <c r="AU59" s="27">
        <f t="shared" si="80"/>
        <v>0</v>
      </c>
      <c r="AV59" s="27">
        <f t="shared" si="81"/>
        <v>0</v>
      </c>
    </row>
    <row r="60" spans="1:48" s="14" customFormat="1" ht="18" customHeight="1">
      <c r="A60" s="51">
        <f t="shared" si="63"/>
        <v>49</v>
      </c>
      <c r="B60" s="120"/>
      <c r="C60" s="120"/>
      <c r="D60" s="47"/>
      <c r="E60" s="121"/>
      <c r="F60" s="121"/>
      <c r="G60" s="121"/>
      <c r="H60" s="121"/>
      <c r="I60" s="122">
        <f>IF(AF60=0,0,VLOOKUP(AF60,標準報酬額!$C$2:$E$48,2,TRUE))</f>
        <v>0</v>
      </c>
      <c r="J60" s="122"/>
      <c r="K60" s="122">
        <f>IF(AF60=0,0,VLOOKUP(AF60,標準報酬額!$C$2:$E$48,3,TRUE))</f>
        <v>0</v>
      </c>
      <c r="L60" s="122"/>
      <c r="M60" s="123">
        <f>HLOOKUP(AI60,$AK$11:AN60,1+AJ60,FALSE)</f>
        <v>0</v>
      </c>
      <c r="N60" s="123"/>
      <c r="O60" s="123">
        <f>HLOOKUP(AI60,$AO$11:AR60,1+AJ60,FALSE)</f>
        <v>0</v>
      </c>
      <c r="P60" s="123"/>
      <c r="Q60" s="123">
        <f>HLOOKUP(AI60,$AS$11:AV60,1+AJ60,FALSE)</f>
        <v>0</v>
      </c>
      <c r="R60" s="123"/>
      <c r="S60" s="132">
        <f t="shared" si="64"/>
        <v>0</v>
      </c>
      <c r="T60" s="132"/>
      <c r="U60" s="132">
        <f t="shared" si="65"/>
        <v>0</v>
      </c>
      <c r="V60" s="132"/>
      <c r="W60" s="132">
        <f t="shared" si="66"/>
        <v>0</v>
      </c>
      <c r="X60" s="132"/>
      <c r="Y60" s="152">
        <f t="shared" si="60"/>
        <v>0</v>
      </c>
      <c r="Z60" s="152"/>
      <c r="AA60" s="153">
        <f t="shared" si="61"/>
        <v>0</v>
      </c>
      <c r="AB60" s="153"/>
      <c r="AC60" s="153">
        <f t="shared" si="62"/>
        <v>0</v>
      </c>
      <c r="AD60" s="154"/>
      <c r="AF60" s="29">
        <f t="shared" si="20"/>
        <v>0</v>
      </c>
      <c r="AG60" s="29" t="b">
        <f t="shared" si="67"/>
        <v>1</v>
      </c>
      <c r="AH60" s="29" t="b">
        <f t="shared" si="68"/>
        <v>0</v>
      </c>
      <c r="AI60" s="118">
        <f t="shared" si="21"/>
        <v>1</v>
      </c>
      <c r="AJ60" s="24">
        <f t="shared" si="69"/>
        <v>49</v>
      </c>
      <c r="AK60" s="27">
        <f t="shared" si="70"/>
        <v>0</v>
      </c>
      <c r="AL60" s="27">
        <f t="shared" si="71"/>
        <v>0</v>
      </c>
      <c r="AM60" s="27">
        <f t="shared" si="72"/>
        <v>0</v>
      </c>
      <c r="AN60" s="27">
        <f t="shared" si="73"/>
        <v>0</v>
      </c>
      <c r="AO60" s="27">
        <f t="shared" si="74"/>
        <v>0</v>
      </c>
      <c r="AP60" s="27">
        <f t="shared" si="75"/>
        <v>0</v>
      </c>
      <c r="AQ60" s="27">
        <f t="shared" si="76"/>
        <v>0</v>
      </c>
      <c r="AR60" s="27">
        <f t="shared" si="77"/>
        <v>0</v>
      </c>
      <c r="AS60" s="27">
        <f t="shared" si="78"/>
        <v>0</v>
      </c>
      <c r="AT60" s="27">
        <f t="shared" si="79"/>
        <v>0</v>
      </c>
      <c r="AU60" s="27">
        <f t="shared" si="80"/>
        <v>0</v>
      </c>
      <c r="AV60" s="27">
        <f t="shared" si="81"/>
        <v>0</v>
      </c>
    </row>
    <row r="61" spans="1:48" s="14" customFormat="1" ht="18" customHeight="1">
      <c r="A61" s="51">
        <f t="shared" si="63"/>
        <v>50</v>
      </c>
      <c r="B61" s="120"/>
      <c r="C61" s="120"/>
      <c r="D61" s="47"/>
      <c r="E61" s="121"/>
      <c r="F61" s="121"/>
      <c r="G61" s="121"/>
      <c r="H61" s="121"/>
      <c r="I61" s="122">
        <f>IF(AF61=0,0,VLOOKUP(AF61,標準報酬額!$C$2:$E$48,2,TRUE))</f>
        <v>0</v>
      </c>
      <c r="J61" s="122"/>
      <c r="K61" s="122">
        <f>IF(AF61=0,0,VLOOKUP(AF61,標準報酬額!$C$2:$E$48,3,TRUE))</f>
        <v>0</v>
      </c>
      <c r="L61" s="122"/>
      <c r="M61" s="123">
        <f>HLOOKUP(AI61,$AK$11:AN61,1+AJ61,FALSE)</f>
        <v>0</v>
      </c>
      <c r="N61" s="123"/>
      <c r="O61" s="123">
        <f>HLOOKUP(AI61,$AO$11:AR61,1+AJ61,FALSE)</f>
        <v>0</v>
      </c>
      <c r="P61" s="123"/>
      <c r="Q61" s="123">
        <f>HLOOKUP(AI61,$AS$11:AV61,1+AJ61,FALSE)</f>
        <v>0</v>
      </c>
      <c r="R61" s="123"/>
      <c r="S61" s="132">
        <f t="shared" si="64"/>
        <v>0</v>
      </c>
      <c r="T61" s="132"/>
      <c r="U61" s="132">
        <f t="shared" si="65"/>
        <v>0</v>
      </c>
      <c r="V61" s="132"/>
      <c r="W61" s="132">
        <f t="shared" si="66"/>
        <v>0</v>
      </c>
      <c r="X61" s="132"/>
      <c r="Y61" s="152">
        <f t="shared" si="60"/>
        <v>0</v>
      </c>
      <c r="Z61" s="152"/>
      <c r="AA61" s="153">
        <f t="shared" si="61"/>
        <v>0</v>
      </c>
      <c r="AB61" s="153"/>
      <c r="AC61" s="153">
        <f t="shared" si="62"/>
        <v>0</v>
      </c>
      <c r="AD61" s="154"/>
      <c r="AF61" s="29">
        <f t="shared" si="20"/>
        <v>0</v>
      </c>
      <c r="AG61" s="29" t="b">
        <f t="shared" si="67"/>
        <v>1</v>
      </c>
      <c r="AH61" s="29" t="b">
        <f t="shared" si="68"/>
        <v>0</v>
      </c>
      <c r="AI61" s="118">
        <f t="shared" si="21"/>
        <v>1</v>
      </c>
      <c r="AJ61" s="24">
        <f t="shared" si="69"/>
        <v>50</v>
      </c>
      <c r="AK61" s="27">
        <f t="shared" si="70"/>
        <v>0</v>
      </c>
      <c r="AL61" s="27">
        <f t="shared" si="71"/>
        <v>0</v>
      </c>
      <c r="AM61" s="27">
        <f t="shared" si="72"/>
        <v>0</v>
      </c>
      <c r="AN61" s="27">
        <f t="shared" si="73"/>
        <v>0</v>
      </c>
      <c r="AO61" s="27">
        <f t="shared" si="74"/>
        <v>0</v>
      </c>
      <c r="AP61" s="27">
        <f t="shared" si="75"/>
        <v>0</v>
      </c>
      <c r="AQ61" s="27">
        <f t="shared" si="76"/>
        <v>0</v>
      </c>
      <c r="AR61" s="27">
        <f t="shared" si="77"/>
        <v>0</v>
      </c>
      <c r="AS61" s="27">
        <f t="shared" si="78"/>
        <v>0</v>
      </c>
      <c r="AT61" s="27">
        <f t="shared" si="79"/>
        <v>0</v>
      </c>
      <c r="AU61" s="27">
        <f t="shared" si="80"/>
        <v>0</v>
      </c>
      <c r="AV61" s="27">
        <f t="shared" si="81"/>
        <v>0</v>
      </c>
    </row>
    <row r="62" spans="1:48" ht="18.75" customHeight="1" thickBot="1">
      <c r="A62" s="128" t="s">
        <v>85</v>
      </c>
      <c r="B62" s="129"/>
      <c r="C62" s="129"/>
      <c r="D62" s="129"/>
      <c r="E62" s="129"/>
      <c r="F62" s="129"/>
      <c r="G62" s="129"/>
      <c r="H62" s="129"/>
      <c r="I62" s="126">
        <f>SUM(I12:J61)</f>
        <v>208000</v>
      </c>
      <c r="J62" s="126"/>
      <c r="K62" s="126">
        <f>SUM(K12:L61)</f>
        <v>248000</v>
      </c>
      <c r="L62" s="126"/>
      <c r="M62" s="127">
        <f>SUM(M12:N61)</f>
        <v>10368</v>
      </c>
      <c r="N62" s="127"/>
      <c r="O62" s="127">
        <f>SUM(O12:P61)</f>
        <v>458</v>
      </c>
      <c r="P62" s="127"/>
      <c r="Q62" s="127">
        <f>SUM(Q12:R61)</f>
        <v>22107</v>
      </c>
      <c r="R62" s="127"/>
      <c r="S62" s="130">
        <f>SUM(S12:T61)</f>
        <v>10369.599999999999</v>
      </c>
      <c r="T62" s="130"/>
      <c r="U62" s="130">
        <f>SUM(U12:V61)</f>
        <v>458.40000000000009</v>
      </c>
      <c r="V62" s="130"/>
      <c r="W62" s="130">
        <f>SUM(W12:X61)</f>
        <v>22106.44</v>
      </c>
      <c r="X62" s="130"/>
      <c r="Y62" s="130">
        <f>SUM(Y12:Z61)</f>
        <v>20737.599999999999</v>
      </c>
      <c r="Z62" s="130"/>
      <c r="AA62" s="130">
        <f>SUM(AA12:AB61)</f>
        <v>916.40000000000009</v>
      </c>
      <c r="AB62" s="130"/>
      <c r="AC62" s="130">
        <f>SUM(AC12:AD61)</f>
        <v>44213.440000000002</v>
      </c>
      <c r="AD62" s="131"/>
    </row>
    <row r="69" spans="2:4" hidden="1">
      <c r="B69" s="3" t="s">
        <v>0</v>
      </c>
      <c r="C69" s="3" t="s">
        <v>1</v>
      </c>
      <c r="D69" s="2"/>
    </row>
    <row r="70" spans="2:4" hidden="1">
      <c r="B70" s="4">
        <v>58000</v>
      </c>
      <c r="C70" s="4">
        <v>98000</v>
      </c>
      <c r="D70" s="1">
        <v>58000</v>
      </c>
    </row>
    <row r="71" spans="2:4" hidden="1">
      <c r="B71" s="4">
        <v>68000</v>
      </c>
      <c r="C71" s="4">
        <v>98000</v>
      </c>
      <c r="D71" s="1">
        <v>68000</v>
      </c>
    </row>
    <row r="72" spans="2:4" hidden="1">
      <c r="B72" s="4">
        <v>78000</v>
      </c>
      <c r="C72" s="4">
        <v>98000</v>
      </c>
      <c r="D72" s="1">
        <v>78000</v>
      </c>
    </row>
    <row r="73" spans="2:4" hidden="1">
      <c r="B73" s="4">
        <v>88000</v>
      </c>
      <c r="C73" s="4">
        <v>98000</v>
      </c>
      <c r="D73" s="1">
        <v>88000</v>
      </c>
    </row>
    <row r="74" spans="2:4" hidden="1">
      <c r="B74" s="4">
        <v>98000</v>
      </c>
      <c r="C74" s="4">
        <v>98000</v>
      </c>
      <c r="D74" s="1">
        <v>98000</v>
      </c>
    </row>
    <row r="75" spans="2:4" hidden="1">
      <c r="B75" s="4">
        <v>104000</v>
      </c>
      <c r="C75" s="4">
        <v>104000</v>
      </c>
      <c r="D75" s="1">
        <v>104000</v>
      </c>
    </row>
    <row r="76" spans="2:4" hidden="1">
      <c r="B76" s="4">
        <v>110000</v>
      </c>
      <c r="C76" s="4">
        <v>110000</v>
      </c>
      <c r="D76" s="1">
        <v>110000</v>
      </c>
    </row>
    <row r="77" spans="2:4" hidden="1">
      <c r="B77" s="4">
        <v>118000</v>
      </c>
      <c r="C77" s="4">
        <v>118000</v>
      </c>
      <c r="D77" s="1">
        <v>118000</v>
      </c>
    </row>
    <row r="78" spans="2:4" hidden="1">
      <c r="B78" s="4">
        <v>126000</v>
      </c>
      <c r="C78" s="4">
        <v>126000</v>
      </c>
      <c r="D78" s="1">
        <v>126000</v>
      </c>
    </row>
    <row r="79" spans="2:4" hidden="1">
      <c r="B79" s="4">
        <v>134000</v>
      </c>
      <c r="C79" s="4">
        <v>134000</v>
      </c>
      <c r="D79" s="1">
        <v>134000</v>
      </c>
    </row>
    <row r="80" spans="2:4" hidden="1">
      <c r="B80" s="4">
        <v>142000</v>
      </c>
      <c r="C80" s="4">
        <v>142000</v>
      </c>
      <c r="D80" s="1">
        <v>142000</v>
      </c>
    </row>
    <row r="81" spans="2:4" hidden="1">
      <c r="B81" s="4">
        <v>150000</v>
      </c>
      <c r="C81" s="4">
        <v>150000</v>
      </c>
      <c r="D81" s="1">
        <v>150000</v>
      </c>
    </row>
    <row r="82" spans="2:4" hidden="1">
      <c r="B82" s="4">
        <v>160000</v>
      </c>
      <c r="C82" s="4">
        <v>160000</v>
      </c>
      <c r="D82" s="1">
        <v>160000</v>
      </c>
    </row>
    <row r="83" spans="2:4" hidden="1">
      <c r="B83" s="4">
        <v>170000</v>
      </c>
      <c r="C83" s="4">
        <v>170000</v>
      </c>
      <c r="D83" s="1">
        <v>170000</v>
      </c>
    </row>
    <row r="84" spans="2:4" hidden="1">
      <c r="B84" s="4">
        <v>180000</v>
      </c>
      <c r="C84" s="4">
        <v>180000</v>
      </c>
      <c r="D84" s="1">
        <v>180000</v>
      </c>
    </row>
    <row r="85" spans="2:4" hidden="1">
      <c r="B85" s="4">
        <v>190000</v>
      </c>
      <c r="C85" s="4">
        <v>190000</v>
      </c>
      <c r="D85" s="1">
        <v>190000</v>
      </c>
    </row>
    <row r="86" spans="2:4" hidden="1">
      <c r="B86" s="4">
        <v>200000</v>
      </c>
      <c r="C86" s="4">
        <v>200000</v>
      </c>
      <c r="D86" s="1">
        <v>200000</v>
      </c>
    </row>
    <row r="87" spans="2:4" hidden="1">
      <c r="B87" s="4">
        <v>220000</v>
      </c>
      <c r="C87" s="4">
        <v>220000</v>
      </c>
      <c r="D87" s="1">
        <v>220000</v>
      </c>
    </row>
    <row r="88" spans="2:4" hidden="1">
      <c r="B88" s="4">
        <v>240000</v>
      </c>
      <c r="C88" s="4">
        <v>240000</v>
      </c>
      <c r="D88" s="1">
        <v>240000</v>
      </c>
    </row>
    <row r="89" spans="2:4" hidden="1">
      <c r="B89" s="4">
        <v>260000</v>
      </c>
      <c r="C89" s="4">
        <v>260000</v>
      </c>
      <c r="D89" s="1">
        <v>260000</v>
      </c>
    </row>
    <row r="90" spans="2:4" hidden="1">
      <c r="B90" s="4">
        <v>280000</v>
      </c>
      <c r="C90" s="4">
        <v>280000</v>
      </c>
      <c r="D90" s="1">
        <v>280000</v>
      </c>
    </row>
    <row r="91" spans="2:4" hidden="1">
      <c r="B91" s="4">
        <v>300000</v>
      </c>
      <c r="C91" s="4">
        <v>300000</v>
      </c>
      <c r="D91" s="1">
        <v>300000</v>
      </c>
    </row>
    <row r="92" spans="2:4" hidden="1">
      <c r="B92" s="4">
        <v>320000</v>
      </c>
      <c r="C92" s="4">
        <v>320000</v>
      </c>
      <c r="D92" s="1">
        <v>320000</v>
      </c>
    </row>
    <row r="93" spans="2:4" hidden="1">
      <c r="B93" s="4">
        <v>340000</v>
      </c>
      <c r="C93" s="4">
        <v>340000</v>
      </c>
      <c r="D93" s="1">
        <v>340000</v>
      </c>
    </row>
    <row r="94" spans="2:4" hidden="1">
      <c r="B94" s="4">
        <v>360000</v>
      </c>
      <c r="C94" s="4">
        <v>360000</v>
      </c>
      <c r="D94" s="1">
        <v>360000</v>
      </c>
    </row>
    <row r="95" spans="2:4" hidden="1">
      <c r="B95" s="4">
        <v>380000</v>
      </c>
      <c r="C95" s="4">
        <v>380000</v>
      </c>
      <c r="D95" s="1">
        <v>380000</v>
      </c>
    </row>
    <row r="96" spans="2:4" hidden="1">
      <c r="B96" s="4">
        <v>410000</v>
      </c>
      <c r="C96" s="4">
        <v>410000</v>
      </c>
      <c r="D96" s="1">
        <v>410000</v>
      </c>
    </row>
    <row r="97" spans="2:4" hidden="1">
      <c r="B97" s="4">
        <v>440000</v>
      </c>
      <c r="C97" s="4">
        <v>440000</v>
      </c>
      <c r="D97" s="1">
        <v>440000</v>
      </c>
    </row>
    <row r="98" spans="2:4" hidden="1">
      <c r="B98" s="4">
        <v>470000</v>
      </c>
      <c r="C98" s="4">
        <v>470000</v>
      </c>
      <c r="D98" s="1">
        <v>470000</v>
      </c>
    </row>
    <row r="99" spans="2:4" hidden="1">
      <c r="B99" s="4">
        <v>500000</v>
      </c>
      <c r="C99" s="4">
        <v>500000</v>
      </c>
      <c r="D99" s="1">
        <v>500000</v>
      </c>
    </row>
    <row r="100" spans="2:4" hidden="1">
      <c r="B100" s="4">
        <v>530000</v>
      </c>
      <c r="C100" s="4">
        <v>530000</v>
      </c>
      <c r="D100" s="1">
        <v>530000</v>
      </c>
    </row>
    <row r="101" spans="2:4" hidden="1">
      <c r="B101" s="4">
        <v>560000</v>
      </c>
      <c r="C101" s="4">
        <v>560000</v>
      </c>
      <c r="D101" s="1">
        <v>560000</v>
      </c>
    </row>
    <row r="102" spans="2:4" hidden="1">
      <c r="B102" s="4">
        <v>590000</v>
      </c>
      <c r="C102" s="4">
        <v>590000</v>
      </c>
      <c r="D102" s="1">
        <v>590000</v>
      </c>
    </row>
    <row r="103" spans="2:4" hidden="1">
      <c r="B103" s="4">
        <v>620000</v>
      </c>
      <c r="C103" s="4">
        <v>620000</v>
      </c>
      <c r="D103" s="1">
        <v>620000</v>
      </c>
    </row>
    <row r="104" spans="2:4" hidden="1">
      <c r="B104" s="4">
        <v>650000</v>
      </c>
      <c r="C104" s="4">
        <v>620000</v>
      </c>
      <c r="D104" s="1">
        <v>650000</v>
      </c>
    </row>
    <row r="105" spans="2:4" hidden="1">
      <c r="B105" s="4">
        <v>680000</v>
      </c>
      <c r="C105" s="4">
        <v>620000</v>
      </c>
      <c r="D105" s="1">
        <v>680000</v>
      </c>
    </row>
    <row r="106" spans="2:4" hidden="1">
      <c r="B106" s="4">
        <v>710000</v>
      </c>
      <c r="C106" s="4">
        <v>620000</v>
      </c>
      <c r="D106" s="1">
        <v>710000</v>
      </c>
    </row>
    <row r="107" spans="2:4" hidden="1">
      <c r="B107" s="4">
        <v>750000</v>
      </c>
      <c r="C107" s="4">
        <v>620000</v>
      </c>
      <c r="D107" s="1">
        <v>750000</v>
      </c>
    </row>
    <row r="108" spans="2:4" hidden="1">
      <c r="B108" s="4">
        <v>790000</v>
      </c>
      <c r="C108" s="4">
        <v>620000</v>
      </c>
      <c r="D108" s="1">
        <v>790000</v>
      </c>
    </row>
    <row r="109" spans="2:4" hidden="1">
      <c r="B109" s="4">
        <v>830000</v>
      </c>
      <c r="C109" s="4">
        <v>620000</v>
      </c>
      <c r="D109" s="1">
        <v>830000</v>
      </c>
    </row>
    <row r="110" spans="2:4" hidden="1">
      <c r="B110" s="4">
        <v>880000</v>
      </c>
      <c r="C110" s="4">
        <v>620000</v>
      </c>
      <c r="D110" s="1">
        <v>880000</v>
      </c>
    </row>
    <row r="111" spans="2:4" hidden="1">
      <c r="B111" s="4">
        <v>930000</v>
      </c>
      <c r="C111" s="4">
        <v>620000</v>
      </c>
      <c r="D111" s="1">
        <v>930000</v>
      </c>
    </row>
    <row r="112" spans="2:4" hidden="1">
      <c r="B112" s="4">
        <v>980000</v>
      </c>
      <c r="C112" s="4">
        <v>620000</v>
      </c>
      <c r="D112" s="1">
        <v>980000</v>
      </c>
    </row>
    <row r="113" spans="2:4" hidden="1">
      <c r="B113" s="4">
        <v>1030000</v>
      </c>
      <c r="C113" s="4">
        <v>620000</v>
      </c>
      <c r="D113" s="1">
        <v>1030000</v>
      </c>
    </row>
    <row r="114" spans="2:4" hidden="1">
      <c r="B114" s="4">
        <v>1090000</v>
      </c>
      <c r="C114" s="4">
        <v>620000</v>
      </c>
      <c r="D114" s="1">
        <v>1090000</v>
      </c>
    </row>
    <row r="115" spans="2:4" hidden="1">
      <c r="B115" s="4">
        <v>1150000</v>
      </c>
      <c r="C115" s="4">
        <v>620000</v>
      </c>
      <c r="D115" s="1">
        <v>1150000</v>
      </c>
    </row>
    <row r="116" spans="2:4" hidden="1">
      <c r="B116" s="4">
        <v>1210000</v>
      </c>
      <c r="C116" s="4">
        <v>620000</v>
      </c>
      <c r="D116" s="1">
        <v>1210000</v>
      </c>
    </row>
  </sheetData>
  <mergeCells count="750">
    <mergeCell ref="E12:F12"/>
    <mergeCell ref="I11:J11"/>
    <mergeCell ref="K11:L11"/>
    <mergeCell ref="I10:L10"/>
    <mergeCell ref="E10:F11"/>
    <mergeCell ref="G10:H11"/>
    <mergeCell ref="M11:N11"/>
    <mergeCell ref="O11:P11"/>
    <mergeCell ref="Q11:R11"/>
    <mergeCell ref="I12:J12"/>
    <mergeCell ref="K12:L12"/>
    <mergeCell ref="M12:N12"/>
    <mergeCell ref="O12:P12"/>
    <mergeCell ref="Q12:R12"/>
    <mergeCell ref="G12:H12"/>
    <mergeCell ref="AS10:AV10"/>
    <mergeCell ref="B40:C40"/>
    <mergeCell ref="E40:F40"/>
    <mergeCell ref="G40:H40"/>
    <mergeCell ref="I40:J40"/>
    <mergeCell ref="K40:L40"/>
    <mergeCell ref="M40:N40"/>
    <mergeCell ref="Y10:AD10"/>
    <mergeCell ref="Y11:Z11"/>
    <mergeCell ref="AA11:AB11"/>
    <mergeCell ref="AC11:AD11"/>
    <mergeCell ref="Y12:Z12"/>
    <mergeCell ref="AC12:AD12"/>
    <mergeCell ref="AA12:AB12"/>
    <mergeCell ref="S10:X10"/>
    <mergeCell ref="S11:T11"/>
    <mergeCell ref="U11:V11"/>
    <mergeCell ref="W11:X11"/>
    <mergeCell ref="S12:T12"/>
    <mergeCell ref="U12:V12"/>
    <mergeCell ref="W12:X12"/>
    <mergeCell ref="B10:C11"/>
    <mergeCell ref="D10:D11"/>
    <mergeCell ref="B12:C12"/>
    <mergeCell ref="O13:P13"/>
    <mergeCell ref="Q13:R13"/>
    <mergeCell ref="S13:T13"/>
    <mergeCell ref="U13:V13"/>
    <mergeCell ref="W13:X13"/>
    <mergeCell ref="Y13:Z13"/>
    <mergeCell ref="W2:AB2"/>
    <mergeCell ref="AK10:AN10"/>
    <mergeCell ref="AO10:AR10"/>
    <mergeCell ref="M10:R10"/>
    <mergeCell ref="X3:AB3"/>
    <mergeCell ref="X4:AB4"/>
    <mergeCell ref="X5:AB5"/>
    <mergeCell ref="X6:AB6"/>
    <mergeCell ref="AA13:AB13"/>
    <mergeCell ref="AC13:AD13"/>
    <mergeCell ref="T6:U6"/>
    <mergeCell ref="T3:U3"/>
    <mergeCell ref="Y39:Z39"/>
    <mergeCell ref="AA39:AB39"/>
    <mergeCell ref="AC39:AD39"/>
    <mergeCell ref="S16:T16"/>
    <mergeCell ref="S14:T14"/>
    <mergeCell ref="W14:X14"/>
    <mergeCell ref="Y14:Z14"/>
    <mergeCell ref="AA14:AB14"/>
    <mergeCell ref="AC14:AD14"/>
    <mergeCell ref="AA37:AB37"/>
    <mergeCell ref="AC37:AD37"/>
    <mergeCell ref="S38:T38"/>
    <mergeCell ref="U38:V38"/>
    <mergeCell ref="W38:X38"/>
    <mergeCell ref="Y38:Z38"/>
    <mergeCell ref="AA38:AB38"/>
    <mergeCell ref="AC38:AD38"/>
    <mergeCell ref="S36:T36"/>
    <mergeCell ref="U36:V36"/>
    <mergeCell ref="W36:X36"/>
    <mergeCell ref="Y36:Z36"/>
    <mergeCell ref="B15:C15"/>
    <mergeCell ref="E15:F15"/>
    <mergeCell ref="G15:H15"/>
    <mergeCell ref="I15:J15"/>
    <mergeCell ref="K15:L15"/>
    <mergeCell ref="Y15:Z15"/>
    <mergeCell ref="AA15:AB15"/>
    <mergeCell ref="AC15:AD15"/>
    <mergeCell ref="AA16:AB16"/>
    <mergeCell ref="AC16:AD16"/>
    <mergeCell ref="U15:V15"/>
    <mergeCell ref="W15:X15"/>
    <mergeCell ref="Y37:Z37"/>
    <mergeCell ref="Y35:Z35"/>
    <mergeCell ref="AC36:AD36"/>
    <mergeCell ref="AA35:AB35"/>
    <mergeCell ref="AC35:AD35"/>
    <mergeCell ref="B39:C39"/>
    <mergeCell ref="E39:F39"/>
    <mergeCell ref="G39:H39"/>
    <mergeCell ref="I39:J39"/>
    <mergeCell ref="K39:L39"/>
    <mergeCell ref="M39:N39"/>
    <mergeCell ref="O39:P39"/>
    <mergeCell ref="Q39:R39"/>
    <mergeCell ref="O37:P37"/>
    <mergeCell ref="B37:C37"/>
    <mergeCell ref="E37:F37"/>
    <mergeCell ref="G37:H37"/>
    <mergeCell ref="I37:J37"/>
    <mergeCell ref="K37:L37"/>
    <mergeCell ref="B38:C38"/>
    <mergeCell ref="E38:F38"/>
    <mergeCell ref="G38:H38"/>
    <mergeCell ref="I38:J38"/>
    <mergeCell ref="K38:L38"/>
    <mergeCell ref="B36:C36"/>
    <mergeCell ref="E36:F36"/>
    <mergeCell ref="G36:H36"/>
    <mergeCell ref="I36:J36"/>
    <mergeCell ref="K36:L36"/>
    <mergeCell ref="M36:N36"/>
    <mergeCell ref="O36:P36"/>
    <mergeCell ref="AA34:AB34"/>
    <mergeCell ref="AC34:AD34"/>
    <mergeCell ref="AA36:AB36"/>
    <mergeCell ref="Q36:R36"/>
    <mergeCell ref="AA33:AB33"/>
    <mergeCell ref="AC33:AD33"/>
    <mergeCell ref="B34:C34"/>
    <mergeCell ref="E34:F34"/>
    <mergeCell ref="G34:H34"/>
    <mergeCell ref="I34:J34"/>
    <mergeCell ref="K34:L34"/>
    <mergeCell ref="Y33:Z33"/>
    <mergeCell ref="B33:C33"/>
    <mergeCell ref="E33:F33"/>
    <mergeCell ref="G33:H33"/>
    <mergeCell ref="I33:J33"/>
    <mergeCell ref="K33:L33"/>
    <mergeCell ref="M33:N33"/>
    <mergeCell ref="M34:N34"/>
    <mergeCell ref="O34:P34"/>
    <mergeCell ref="Q34:R34"/>
    <mergeCell ref="O33:P33"/>
    <mergeCell ref="Q33:R33"/>
    <mergeCell ref="S33:T33"/>
    <mergeCell ref="S34:T34"/>
    <mergeCell ref="Y34:Z34"/>
    <mergeCell ref="Y31:Z31"/>
    <mergeCell ref="AA31:AB31"/>
    <mergeCell ref="AC31:AD31"/>
    <mergeCell ref="B32:C32"/>
    <mergeCell ref="E32:F32"/>
    <mergeCell ref="G32:H32"/>
    <mergeCell ref="I32:J32"/>
    <mergeCell ref="K32:L32"/>
    <mergeCell ref="M32:N32"/>
    <mergeCell ref="O32:P32"/>
    <mergeCell ref="Q32:R32"/>
    <mergeCell ref="S32:T32"/>
    <mergeCell ref="U32:V32"/>
    <mergeCell ref="W32:X32"/>
    <mergeCell ref="Y32:Z32"/>
    <mergeCell ref="AA32:AB32"/>
    <mergeCell ref="AC32:AD32"/>
    <mergeCell ref="B31:C31"/>
    <mergeCell ref="E31:F31"/>
    <mergeCell ref="G31:H31"/>
    <mergeCell ref="I31:J31"/>
    <mergeCell ref="K31:L31"/>
    <mergeCell ref="M31:N31"/>
    <mergeCell ref="O31:P31"/>
    <mergeCell ref="AA30:AB30"/>
    <mergeCell ref="AC30:AD30"/>
    <mergeCell ref="AA29:AB29"/>
    <mergeCell ref="AC29:AD29"/>
    <mergeCell ref="B30:C30"/>
    <mergeCell ref="E30:F30"/>
    <mergeCell ref="G30:H30"/>
    <mergeCell ref="I30:J30"/>
    <mergeCell ref="K30:L30"/>
    <mergeCell ref="Y29:Z29"/>
    <mergeCell ref="B29:C29"/>
    <mergeCell ref="E29:F29"/>
    <mergeCell ref="G29:H29"/>
    <mergeCell ref="I29:J29"/>
    <mergeCell ref="K29:L29"/>
    <mergeCell ref="M29:N29"/>
    <mergeCell ref="M30:N30"/>
    <mergeCell ref="O30:P30"/>
    <mergeCell ref="Q30:R30"/>
    <mergeCell ref="O29:P29"/>
    <mergeCell ref="Q29:R29"/>
    <mergeCell ref="S29:T29"/>
    <mergeCell ref="Y30:Z30"/>
    <mergeCell ref="Y27:Z27"/>
    <mergeCell ref="AA27:AB27"/>
    <mergeCell ref="AC27:AD27"/>
    <mergeCell ref="B28:C28"/>
    <mergeCell ref="E28:F28"/>
    <mergeCell ref="G28:H28"/>
    <mergeCell ref="I28:J28"/>
    <mergeCell ref="K28:L28"/>
    <mergeCell ref="M28:N28"/>
    <mergeCell ref="O28:P28"/>
    <mergeCell ref="Q28:R28"/>
    <mergeCell ref="S28:T28"/>
    <mergeCell ref="U28:V28"/>
    <mergeCell ref="W28:X28"/>
    <mergeCell ref="Y28:Z28"/>
    <mergeCell ref="AA28:AB28"/>
    <mergeCell ref="AC28:AD28"/>
    <mergeCell ref="B27:C27"/>
    <mergeCell ref="E27:F27"/>
    <mergeCell ref="G27:H27"/>
    <mergeCell ref="I27:J27"/>
    <mergeCell ref="K27:L27"/>
    <mergeCell ref="M27:N27"/>
    <mergeCell ref="AA26:AB26"/>
    <mergeCell ref="AC26:AD26"/>
    <mergeCell ref="AA25:AB25"/>
    <mergeCell ref="AC25:AD25"/>
    <mergeCell ref="B26:C26"/>
    <mergeCell ref="E26:F26"/>
    <mergeCell ref="G26:H26"/>
    <mergeCell ref="I26:J26"/>
    <mergeCell ref="K26:L26"/>
    <mergeCell ref="Y25:Z25"/>
    <mergeCell ref="B25:C25"/>
    <mergeCell ref="E25:F25"/>
    <mergeCell ref="G25:H25"/>
    <mergeCell ref="I25:J25"/>
    <mergeCell ref="K25:L25"/>
    <mergeCell ref="M25:N25"/>
    <mergeCell ref="M26:N26"/>
    <mergeCell ref="O26:P26"/>
    <mergeCell ref="Q26:R26"/>
    <mergeCell ref="O25:P25"/>
    <mergeCell ref="Q25:R25"/>
    <mergeCell ref="S25:T25"/>
    <mergeCell ref="Y26:Z26"/>
    <mergeCell ref="Y23:Z23"/>
    <mergeCell ref="AA23:AB23"/>
    <mergeCell ref="AC23:AD23"/>
    <mergeCell ref="B24:C24"/>
    <mergeCell ref="E24:F24"/>
    <mergeCell ref="G24:H24"/>
    <mergeCell ref="I24:J24"/>
    <mergeCell ref="K24:L24"/>
    <mergeCell ref="M24:N24"/>
    <mergeCell ref="O24:P24"/>
    <mergeCell ref="Q24:R24"/>
    <mergeCell ref="S24:T24"/>
    <mergeCell ref="U24:V24"/>
    <mergeCell ref="W24:X24"/>
    <mergeCell ref="Y24:Z24"/>
    <mergeCell ref="AA24:AB24"/>
    <mergeCell ref="AC24:AD24"/>
    <mergeCell ref="B23:C23"/>
    <mergeCell ref="E23:F23"/>
    <mergeCell ref="G23:H23"/>
    <mergeCell ref="I23:J23"/>
    <mergeCell ref="K23:L23"/>
    <mergeCell ref="M23:N23"/>
    <mergeCell ref="O23:P23"/>
    <mergeCell ref="Q23:R23"/>
    <mergeCell ref="S23:T23"/>
    <mergeCell ref="AA22:AB22"/>
    <mergeCell ref="AC22:AD22"/>
    <mergeCell ref="AA21:AB21"/>
    <mergeCell ref="AC21:AD21"/>
    <mergeCell ref="B22:C22"/>
    <mergeCell ref="E22:F22"/>
    <mergeCell ref="G22:H22"/>
    <mergeCell ref="I22:J22"/>
    <mergeCell ref="K22:L22"/>
    <mergeCell ref="B21:C21"/>
    <mergeCell ref="E21:F21"/>
    <mergeCell ref="G21:H21"/>
    <mergeCell ref="I21:J21"/>
    <mergeCell ref="K21:L21"/>
    <mergeCell ref="M21:N21"/>
    <mergeCell ref="M22:N22"/>
    <mergeCell ref="O22:P22"/>
    <mergeCell ref="Q22:R22"/>
    <mergeCell ref="O21:P21"/>
    <mergeCell ref="Q21:R21"/>
    <mergeCell ref="AA19:AB19"/>
    <mergeCell ref="AC19:AD19"/>
    <mergeCell ref="B20:C20"/>
    <mergeCell ref="E20:F20"/>
    <mergeCell ref="G20:H20"/>
    <mergeCell ref="I20:J20"/>
    <mergeCell ref="K20:L20"/>
    <mergeCell ref="M20:N20"/>
    <mergeCell ref="O20:P20"/>
    <mergeCell ref="Q20:R20"/>
    <mergeCell ref="S20:T20"/>
    <mergeCell ref="U20:V20"/>
    <mergeCell ref="W20:X20"/>
    <mergeCell ref="Y20:Z20"/>
    <mergeCell ref="AA20:AB20"/>
    <mergeCell ref="AC20:AD20"/>
    <mergeCell ref="B19:C19"/>
    <mergeCell ref="E19:F19"/>
    <mergeCell ref="G19:H19"/>
    <mergeCell ref="I19:J19"/>
    <mergeCell ref="K19:L19"/>
    <mergeCell ref="M19:N19"/>
    <mergeCell ref="O19:P19"/>
    <mergeCell ref="Q19:R19"/>
    <mergeCell ref="AA18:AB18"/>
    <mergeCell ref="AC18:AD18"/>
    <mergeCell ref="B13:C13"/>
    <mergeCell ref="E13:F13"/>
    <mergeCell ref="G13:H13"/>
    <mergeCell ref="I13:J13"/>
    <mergeCell ref="K13:L13"/>
    <mergeCell ref="M13:N13"/>
    <mergeCell ref="B14:C14"/>
    <mergeCell ref="Q16:R16"/>
    <mergeCell ref="Y17:Z17"/>
    <mergeCell ref="AA17:AB17"/>
    <mergeCell ref="AC17:AD17"/>
    <mergeCell ref="B16:C16"/>
    <mergeCell ref="E16:F16"/>
    <mergeCell ref="G16:H16"/>
    <mergeCell ref="I16:J16"/>
    <mergeCell ref="K16:L16"/>
    <mergeCell ref="M16:N16"/>
    <mergeCell ref="O16:P16"/>
    <mergeCell ref="M17:N17"/>
    <mergeCell ref="O17:P17"/>
    <mergeCell ref="Q17:R17"/>
    <mergeCell ref="B17:C17"/>
    <mergeCell ref="Q14:R14"/>
    <mergeCell ref="B18:C18"/>
    <mergeCell ref="E18:F18"/>
    <mergeCell ref="G18:H18"/>
    <mergeCell ref="I18:J18"/>
    <mergeCell ref="U16:V16"/>
    <mergeCell ref="E14:F14"/>
    <mergeCell ref="G14:H14"/>
    <mergeCell ref="I14:J14"/>
    <mergeCell ref="K14:L14"/>
    <mergeCell ref="M14:N14"/>
    <mergeCell ref="O14:P14"/>
    <mergeCell ref="U17:V17"/>
    <mergeCell ref="U14:V14"/>
    <mergeCell ref="S18:T18"/>
    <mergeCell ref="U18:V18"/>
    <mergeCell ref="E17:F17"/>
    <mergeCell ref="G17:H17"/>
    <mergeCell ref="I17:J17"/>
    <mergeCell ref="K17:L17"/>
    <mergeCell ref="M15:N15"/>
    <mergeCell ref="O15:P15"/>
    <mergeCell ref="Q15:R15"/>
    <mergeCell ref="S15:T15"/>
    <mergeCell ref="W18:X18"/>
    <mergeCell ref="S22:T22"/>
    <mergeCell ref="U22:V22"/>
    <mergeCell ref="W16:X16"/>
    <mergeCell ref="Y16:Z16"/>
    <mergeCell ref="K18:L18"/>
    <mergeCell ref="M18:N18"/>
    <mergeCell ref="O18:P18"/>
    <mergeCell ref="Q18:R18"/>
    <mergeCell ref="Y18:Z18"/>
    <mergeCell ref="U19:V19"/>
    <mergeCell ref="W19:X19"/>
    <mergeCell ref="Y19:Z19"/>
    <mergeCell ref="U21:V21"/>
    <mergeCell ref="W21:X21"/>
    <mergeCell ref="Y21:Z21"/>
    <mergeCell ref="S21:T21"/>
    <mergeCell ref="Y22:Z22"/>
    <mergeCell ref="W17:X17"/>
    <mergeCell ref="W22:X22"/>
    <mergeCell ref="S19:T19"/>
    <mergeCell ref="S17:T17"/>
    <mergeCell ref="S26:T26"/>
    <mergeCell ref="U26:V26"/>
    <mergeCell ref="W26:X26"/>
    <mergeCell ref="S30:T30"/>
    <mergeCell ref="U30:V30"/>
    <mergeCell ref="W30:X30"/>
    <mergeCell ref="O40:P40"/>
    <mergeCell ref="Q40:R40"/>
    <mergeCell ref="S40:T40"/>
    <mergeCell ref="U40:V40"/>
    <mergeCell ref="W40:X40"/>
    <mergeCell ref="U33:V33"/>
    <mergeCell ref="W33:X33"/>
    <mergeCell ref="O27:P27"/>
    <mergeCell ref="Q27:R27"/>
    <mergeCell ref="S27:T27"/>
    <mergeCell ref="Q31:R31"/>
    <mergeCell ref="S31:T31"/>
    <mergeCell ref="Q37:R37"/>
    <mergeCell ref="S37:T37"/>
    <mergeCell ref="U37:V37"/>
    <mergeCell ref="W37:X37"/>
    <mergeCell ref="O38:P38"/>
    <mergeCell ref="Q38:R38"/>
    <mergeCell ref="U23:V23"/>
    <mergeCell ref="W23:X23"/>
    <mergeCell ref="U25:V25"/>
    <mergeCell ref="W25:X25"/>
    <mergeCell ref="U27:V27"/>
    <mergeCell ref="W27:X27"/>
    <mergeCell ref="U29:V29"/>
    <mergeCell ref="W29:X29"/>
    <mergeCell ref="U31:V31"/>
    <mergeCell ref="W31:X31"/>
    <mergeCell ref="B35:C35"/>
    <mergeCell ref="E35:F35"/>
    <mergeCell ref="G35:H35"/>
    <mergeCell ref="I35:J35"/>
    <mergeCell ref="K35:L35"/>
    <mergeCell ref="M35:N35"/>
    <mergeCell ref="O35:P35"/>
    <mergeCell ref="Q35:R35"/>
    <mergeCell ref="S35:T35"/>
    <mergeCell ref="I41:J41"/>
    <mergeCell ref="K41:L41"/>
    <mergeCell ref="M41:N41"/>
    <mergeCell ref="O41:P41"/>
    <mergeCell ref="U34:V34"/>
    <mergeCell ref="W34:X34"/>
    <mergeCell ref="Q41:R41"/>
    <mergeCell ref="S41:T41"/>
    <mergeCell ref="U41:V41"/>
    <mergeCell ref="W41:X41"/>
    <mergeCell ref="U35:V35"/>
    <mergeCell ref="W35:X35"/>
    <mergeCell ref="M38:N38"/>
    <mergeCell ref="M37:N37"/>
    <mergeCell ref="S39:T39"/>
    <mergeCell ref="U39:V39"/>
    <mergeCell ref="W39:X39"/>
    <mergeCell ref="Y41:Z41"/>
    <mergeCell ref="AA41:AB41"/>
    <mergeCell ref="AC41:AD41"/>
    <mergeCell ref="U42:V42"/>
    <mergeCell ref="W42:X42"/>
    <mergeCell ref="Y42:Z42"/>
    <mergeCell ref="AA42:AB42"/>
    <mergeCell ref="AC42:AD42"/>
    <mergeCell ref="Y40:Z40"/>
    <mergeCell ref="AA40:AB40"/>
    <mergeCell ref="AC40:AD40"/>
    <mergeCell ref="AA43:AB43"/>
    <mergeCell ref="AC43:AD43"/>
    <mergeCell ref="B42:C42"/>
    <mergeCell ref="E42:F42"/>
    <mergeCell ref="G42:H42"/>
    <mergeCell ref="I42:J42"/>
    <mergeCell ref="K42:L42"/>
    <mergeCell ref="O43:P43"/>
    <mergeCell ref="Q43:R43"/>
    <mergeCell ref="S43:T43"/>
    <mergeCell ref="U43:V43"/>
    <mergeCell ref="W43:X43"/>
    <mergeCell ref="Y43:Z43"/>
    <mergeCell ref="B43:C43"/>
    <mergeCell ref="E43:F43"/>
    <mergeCell ref="G43:H43"/>
    <mergeCell ref="I43:J43"/>
    <mergeCell ref="K43:L43"/>
    <mergeCell ref="M43:N43"/>
    <mergeCell ref="M42:N42"/>
    <mergeCell ref="O42:P42"/>
    <mergeCell ref="Q42:R42"/>
    <mergeCell ref="S42:T42"/>
    <mergeCell ref="S46:T46"/>
    <mergeCell ref="O44:P44"/>
    <mergeCell ref="Q44:R44"/>
    <mergeCell ref="S44:T44"/>
    <mergeCell ref="B45:C45"/>
    <mergeCell ref="E45:F45"/>
    <mergeCell ref="G45:H45"/>
    <mergeCell ref="I45:J45"/>
    <mergeCell ref="K45:L45"/>
    <mergeCell ref="M45:N45"/>
    <mergeCell ref="O45:P45"/>
    <mergeCell ref="B44:C44"/>
    <mergeCell ref="E44:F44"/>
    <mergeCell ref="G44:H44"/>
    <mergeCell ref="I44:J44"/>
    <mergeCell ref="K44:L44"/>
    <mergeCell ref="M44:N44"/>
    <mergeCell ref="S45:T45"/>
    <mergeCell ref="W44:X44"/>
    <mergeCell ref="Y44:Z44"/>
    <mergeCell ref="AA44:AB44"/>
    <mergeCell ref="AC44:AD44"/>
    <mergeCell ref="U45:V45"/>
    <mergeCell ref="W45:X45"/>
    <mergeCell ref="Y45:Z45"/>
    <mergeCell ref="AA45:AB45"/>
    <mergeCell ref="AC45:AD45"/>
    <mergeCell ref="U44:V44"/>
    <mergeCell ref="Y47:Z47"/>
    <mergeCell ref="AA47:AB47"/>
    <mergeCell ref="AC47:AD47"/>
    <mergeCell ref="B46:C46"/>
    <mergeCell ref="E46:F46"/>
    <mergeCell ref="G46:H46"/>
    <mergeCell ref="I46:J46"/>
    <mergeCell ref="K46:L46"/>
    <mergeCell ref="M47:N47"/>
    <mergeCell ref="O47:P47"/>
    <mergeCell ref="Q47:R47"/>
    <mergeCell ref="S47:T47"/>
    <mergeCell ref="U47:V47"/>
    <mergeCell ref="W47:X47"/>
    <mergeCell ref="U46:V46"/>
    <mergeCell ref="W46:X46"/>
    <mergeCell ref="Y46:Z46"/>
    <mergeCell ref="AA46:AB46"/>
    <mergeCell ref="AC46:AD46"/>
    <mergeCell ref="B47:C47"/>
    <mergeCell ref="E47:F47"/>
    <mergeCell ref="G47:H47"/>
    <mergeCell ref="I47:J47"/>
    <mergeCell ref="K47:L47"/>
    <mergeCell ref="AC49:AD49"/>
    <mergeCell ref="B48:C48"/>
    <mergeCell ref="E48:F48"/>
    <mergeCell ref="G48:H48"/>
    <mergeCell ref="I48:J48"/>
    <mergeCell ref="K48:L48"/>
    <mergeCell ref="M48:N48"/>
    <mergeCell ref="O48:P48"/>
    <mergeCell ref="Q49:R49"/>
    <mergeCell ref="S49:T49"/>
    <mergeCell ref="U49:V49"/>
    <mergeCell ref="W49:X49"/>
    <mergeCell ref="Y49:Z49"/>
    <mergeCell ref="AA49:AB49"/>
    <mergeCell ref="Y48:Z48"/>
    <mergeCell ref="AA48:AB48"/>
    <mergeCell ref="AC48:AD48"/>
    <mergeCell ref="B49:C49"/>
    <mergeCell ref="E49:F49"/>
    <mergeCell ref="G49:H49"/>
    <mergeCell ref="I49:J49"/>
    <mergeCell ref="K49:L49"/>
    <mergeCell ref="M49:N49"/>
    <mergeCell ref="O49:P49"/>
    <mergeCell ref="W48:X48"/>
    <mergeCell ref="Q48:R48"/>
    <mergeCell ref="S48:T48"/>
    <mergeCell ref="O52:P52"/>
    <mergeCell ref="Q52:R52"/>
    <mergeCell ref="S52:T52"/>
    <mergeCell ref="U50:V50"/>
    <mergeCell ref="W50:X50"/>
    <mergeCell ref="G50:H50"/>
    <mergeCell ref="I50:J50"/>
    <mergeCell ref="K50:L50"/>
    <mergeCell ref="M50:N50"/>
    <mergeCell ref="O50:P50"/>
    <mergeCell ref="Q50:R50"/>
    <mergeCell ref="S50:T50"/>
    <mergeCell ref="U48:V48"/>
    <mergeCell ref="AC51:AD51"/>
    <mergeCell ref="B50:C50"/>
    <mergeCell ref="E50:F50"/>
    <mergeCell ref="S54:T54"/>
    <mergeCell ref="U52:V52"/>
    <mergeCell ref="W52:X52"/>
    <mergeCell ref="Y52:Z52"/>
    <mergeCell ref="AA52:AB52"/>
    <mergeCell ref="AC52:AD52"/>
    <mergeCell ref="B53:C53"/>
    <mergeCell ref="Q51:R51"/>
    <mergeCell ref="S51:T51"/>
    <mergeCell ref="U51:V51"/>
    <mergeCell ref="W51:X51"/>
    <mergeCell ref="Y51:Z51"/>
    <mergeCell ref="AA51:AB51"/>
    <mergeCell ref="Y50:Z50"/>
    <mergeCell ref="AA50:AB50"/>
    <mergeCell ref="AC50:AD50"/>
    <mergeCell ref="B51:C51"/>
    <mergeCell ref="E51:F51"/>
    <mergeCell ref="G51:H51"/>
    <mergeCell ref="I51:J51"/>
    <mergeCell ref="K51:L51"/>
    <mergeCell ref="AC53:AD53"/>
    <mergeCell ref="B52:C52"/>
    <mergeCell ref="E52:F52"/>
    <mergeCell ref="G52:H52"/>
    <mergeCell ref="I52:J52"/>
    <mergeCell ref="U54:V54"/>
    <mergeCell ref="W54:X54"/>
    <mergeCell ref="Y54:Z54"/>
    <mergeCell ref="AA54:AB54"/>
    <mergeCell ref="AC54:AD54"/>
    <mergeCell ref="Q53:R53"/>
    <mergeCell ref="S53:T53"/>
    <mergeCell ref="U53:V53"/>
    <mergeCell ref="W53:X53"/>
    <mergeCell ref="Y53:Z53"/>
    <mergeCell ref="AA53:AB53"/>
    <mergeCell ref="E53:F53"/>
    <mergeCell ref="G53:H53"/>
    <mergeCell ref="I53:J53"/>
    <mergeCell ref="K53:L53"/>
    <mergeCell ref="M53:N53"/>
    <mergeCell ref="O53:P53"/>
    <mergeCell ref="AA55:AB55"/>
    <mergeCell ref="AC55:AD55"/>
    <mergeCell ref="B54:C54"/>
    <mergeCell ref="E54:F54"/>
    <mergeCell ref="G54:H54"/>
    <mergeCell ref="I54:J54"/>
    <mergeCell ref="K54:L54"/>
    <mergeCell ref="O55:P55"/>
    <mergeCell ref="Q55:R55"/>
    <mergeCell ref="S55:T55"/>
    <mergeCell ref="U55:V55"/>
    <mergeCell ref="W55:X55"/>
    <mergeCell ref="Y55:Z55"/>
    <mergeCell ref="B55:C55"/>
    <mergeCell ref="E55:F55"/>
    <mergeCell ref="G55:H55"/>
    <mergeCell ref="I55:J55"/>
    <mergeCell ref="K55:L55"/>
    <mergeCell ref="M55:N55"/>
    <mergeCell ref="AA56:AB56"/>
    <mergeCell ref="AC56:AD56"/>
    <mergeCell ref="B57:C57"/>
    <mergeCell ref="E57:F57"/>
    <mergeCell ref="G57:H57"/>
    <mergeCell ref="I57:J57"/>
    <mergeCell ref="K57:L57"/>
    <mergeCell ref="M57:N57"/>
    <mergeCell ref="Y57:Z57"/>
    <mergeCell ref="O56:P56"/>
    <mergeCell ref="Q56:R56"/>
    <mergeCell ref="S56:T56"/>
    <mergeCell ref="U56:V56"/>
    <mergeCell ref="W56:X56"/>
    <mergeCell ref="S57:T57"/>
    <mergeCell ref="U57:V57"/>
    <mergeCell ref="W57:X57"/>
    <mergeCell ref="Y56:Z56"/>
    <mergeCell ref="B56:C56"/>
    <mergeCell ref="E56:F56"/>
    <mergeCell ref="G56:H56"/>
    <mergeCell ref="I56:J56"/>
    <mergeCell ref="K56:L56"/>
    <mergeCell ref="M56:N56"/>
    <mergeCell ref="AA57:AB57"/>
    <mergeCell ref="Q57:R57"/>
    <mergeCell ref="AC58:AD58"/>
    <mergeCell ref="B59:C59"/>
    <mergeCell ref="E59:F59"/>
    <mergeCell ref="G59:H59"/>
    <mergeCell ref="I59:J59"/>
    <mergeCell ref="K59:L59"/>
    <mergeCell ref="M59:N59"/>
    <mergeCell ref="O59:P59"/>
    <mergeCell ref="AC57:AD57"/>
    <mergeCell ref="S58:T58"/>
    <mergeCell ref="AA58:AB58"/>
    <mergeCell ref="O57:P57"/>
    <mergeCell ref="AA60:AB60"/>
    <mergeCell ref="AC60:AD60"/>
    <mergeCell ref="AC59:AD59"/>
    <mergeCell ref="U58:V58"/>
    <mergeCell ref="W58:X58"/>
    <mergeCell ref="Y58:Z58"/>
    <mergeCell ref="B58:C58"/>
    <mergeCell ref="E58:F58"/>
    <mergeCell ref="G58:H58"/>
    <mergeCell ref="I58:J58"/>
    <mergeCell ref="K58:L58"/>
    <mergeCell ref="M58:N58"/>
    <mergeCell ref="Q59:R59"/>
    <mergeCell ref="S59:T59"/>
    <mergeCell ref="U59:V59"/>
    <mergeCell ref="W59:X59"/>
    <mergeCell ref="Y59:Z59"/>
    <mergeCell ref="AA59:AB59"/>
    <mergeCell ref="Q60:R60"/>
    <mergeCell ref="O58:P58"/>
    <mergeCell ref="AC62:AD62"/>
    <mergeCell ref="S61:T61"/>
    <mergeCell ref="O4:S4"/>
    <mergeCell ref="O5:S5"/>
    <mergeCell ref="O6:S6"/>
    <mergeCell ref="O2:U2"/>
    <mergeCell ref="Q3:S3"/>
    <mergeCell ref="O3:P3"/>
    <mergeCell ref="T4:U4"/>
    <mergeCell ref="T5:U5"/>
    <mergeCell ref="U61:V61"/>
    <mergeCell ref="W61:X61"/>
    <mergeCell ref="Y61:Z61"/>
    <mergeCell ref="AA61:AB61"/>
    <mergeCell ref="AC61:AD61"/>
    <mergeCell ref="S62:T62"/>
    <mergeCell ref="U62:V62"/>
    <mergeCell ref="W62:X62"/>
    <mergeCell ref="Y62:Z62"/>
    <mergeCell ref="AA62:AB62"/>
    <mergeCell ref="S60:T60"/>
    <mergeCell ref="U60:V60"/>
    <mergeCell ref="W60:X60"/>
    <mergeCell ref="Y60:Z60"/>
    <mergeCell ref="I62:J62"/>
    <mergeCell ref="K62:L62"/>
    <mergeCell ref="M62:N62"/>
    <mergeCell ref="O62:P62"/>
    <mergeCell ref="Q62:R62"/>
    <mergeCell ref="A62:H62"/>
    <mergeCell ref="O60:P60"/>
    <mergeCell ref="B60:C60"/>
    <mergeCell ref="E60:F60"/>
    <mergeCell ref="G60:H60"/>
    <mergeCell ref="I60:J60"/>
    <mergeCell ref="K60:L60"/>
    <mergeCell ref="M60:N60"/>
    <mergeCell ref="B61:C61"/>
    <mergeCell ref="E61:F61"/>
    <mergeCell ref="G61:H61"/>
    <mergeCell ref="I61:J61"/>
    <mergeCell ref="K61:L61"/>
    <mergeCell ref="M61:N61"/>
    <mergeCell ref="O61:P61"/>
    <mergeCell ref="Q61:R61"/>
    <mergeCell ref="A10:A11"/>
    <mergeCell ref="M51:N51"/>
    <mergeCell ref="O51:P51"/>
    <mergeCell ref="Q45:R45"/>
    <mergeCell ref="M46:N46"/>
    <mergeCell ref="Q58:R58"/>
    <mergeCell ref="M54:N54"/>
    <mergeCell ref="O54:P54"/>
    <mergeCell ref="Q54:R54"/>
    <mergeCell ref="K52:L52"/>
    <mergeCell ref="M52:N52"/>
    <mergeCell ref="O46:P46"/>
    <mergeCell ref="Q46:R46"/>
    <mergeCell ref="B41:C41"/>
    <mergeCell ref="E41:F41"/>
    <mergeCell ref="G41:H41"/>
  </mergeCells>
  <phoneticPr fontId="4"/>
  <conditionalFormatting sqref="G12:H61">
    <cfRule type="cellIs" dxfId="0" priority="1" operator="equal">
      <formula>0</formula>
    </cfRule>
  </conditionalFormatting>
  <dataValidations count="1">
    <dataValidation type="list" allowBlank="1" showInputMessage="1" showErrorMessage="1" sqref="E12:F61">
      <formula1>$D$69:$D$116</formula1>
    </dataValidation>
  </dataValidations>
  <printOptions horizontalCentered="1" verticalCentered="1"/>
  <pageMargins left="0" right="0" top="0.19685039370078741" bottom="0.19685039370078741" header="0.31496062992125984" footer="0.31496062992125984"/>
  <pageSetup paperSize="9" scale="85" orientation="landscape" horizontalDpi="4294967293" r:id="rId1"/>
  <colBreaks count="1" manualBreakCount="1">
    <brk id="3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50" r:id="rId4" name="List Box 26">
              <controlPr defaultSize="0" autoLine="0" autoPict="0">
                <anchor moveWithCells="1">
                  <from>
                    <xdr:col>10</xdr:col>
                    <xdr:colOff>57150</xdr:colOff>
                    <xdr:row>3</xdr:row>
                    <xdr:rowOff>19050</xdr:rowOff>
                  </from>
                  <to>
                    <xdr:col>12</xdr:col>
                    <xdr:colOff>152400</xdr:colOff>
                    <xdr:row>5</xdr:row>
                    <xdr:rowOff>114300</xdr:rowOff>
                  </to>
                </anchor>
              </controlPr>
            </control>
          </mc:Choice>
        </mc:AlternateContent>
        <mc:AlternateContent xmlns:mc="http://schemas.openxmlformats.org/markup-compatibility/2006">
          <mc:Choice Requires="x14">
            <control shapeId="1055" r:id="rId5" name="Option Button 31">
              <controlPr defaultSize="0" autoFill="0" autoLine="0" autoPict="0">
                <anchor moveWithCells="1" sizeWithCells="1">
                  <from>
                    <xdr:col>22</xdr:col>
                    <xdr:colOff>95250</xdr:colOff>
                    <xdr:row>2</xdr:row>
                    <xdr:rowOff>9525</xdr:rowOff>
                  </from>
                  <to>
                    <xdr:col>23</xdr:col>
                    <xdr:colOff>19050</xdr:colOff>
                    <xdr:row>2</xdr:row>
                    <xdr:rowOff>285750</xdr:rowOff>
                  </to>
                </anchor>
              </controlPr>
            </control>
          </mc:Choice>
        </mc:AlternateContent>
        <mc:AlternateContent xmlns:mc="http://schemas.openxmlformats.org/markup-compatibility/2006">
          <mc:Choice Requires="x14">
            <control shapeId="1056" r:id="rId6" name="Option Button 32">
              <controlPr defaultSize="0" autoFill="0" autoLine="0" autoPict="0">
                <anchor moveWithCells="1" sizeWithCells="1">
                  <from>
                    <xdr:col>22</xdr:col>
                    <xdr:colOff>95250</xdr:colOff>
                    <xdr:row>2</xdr:row>
                    <xdr:rowOff>304800</xdr:rowOff>
                  </from>
                  <to>
                    <xdr:col>23</xdr:col>
                    <xdr:colOff>19050</xdr:colOff>
                    <xdr:row>3</xdr:row>
                    <xdr:rowOff>266700</xdr:rowOff>
                  </to>
                </anchor>
              </controlPr>
            </control>
          </mc:Choice>
        </mc:AlternateContent>
        <mc:AlternateContent xmlns:mc="http://schemas.openxmlformats.org/markup-compatibility/2006">
          <mc:Choice Requires="x14">
            <control shapeId="1057" r:id="rId7" name="Option Button 33">
              <controlPr defaultSize="0" autoFill="0" autoLine="0" autoPict="0">
                <anchor moveWithCells="1" sizeWithCells="1">
                  <from>
                    <xdr:col>22</xdr:col>
                    <xdr:colOff>95250</xdr:colOff>
                    <xdr:row>3</xdr:row>
                    <xdr:rowOff>276225</xdr:rowOff>
                  </from>
                  <to>
                    <xdr:col>23</xdr:col>
                    <xdr:colOff>19050</xdr:colOff>
                    <xdr:row>4</xdr:row>
                    <xdr:rowOff>238125</xdr:rowOff>
                  </to>
                </anchor>
              </controlPr>
            </control>
          </mc:Choice>
        </mc:AlternateContent>
        <mc:AlternateContent xmlns:mc="http://schemas.openxmlformats.org/markup-compatibility/2006">
          <mc:Choice Requires="x14">
            <control shapeId="1058" r:id="rId8" name="Option Button 34">
              <controlPr defaultSize="0" autoFill="0" autoLine="0" autoPict="0">
                <anchor moveWithCells="1" sizeWithCells="1">
                  <from>
                    <xdr:col>22</xdr:col>
                    <xdr:colOff>95250</xdr:colOff>
                    <xdr:row>4</xdr:row>
                    <xdr:rowOff>257175</xdr:rowOff>
                  </from>
                  <to>
                    <xdr:col>23</xdr:col>
                    <xdr:colOff>19050</xdr:colOff>
                    <xdr:row>5</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K17"/>
  <sheetViews>
    <sheetView workbookViewId="0">
      <selection activeCell="A2" sqref="A2"/>
    </sheetView>
  </sheetViews>
  <sheetFormatPr defaultRowHeight="13.5"/>
  <cols>
    <col min="1" max="1" width="4" style="5" customWidth="1"/>
    <col min="2" max="2" width="18.125" style="5" customWidth="1"/>
    <col min="3" max="9" width="14.5" style="5" customWidth="1"/>
    <col min="10" max="11" width="11.375" style="5" customWidth="1"/>
    <col min="12" max="16384" width="9" style="5"/>
  </cols>
  <sheetData>
    <row r="1" spans="2:11" ht="28.5" customHeight="1" thickBot="1">
      <c r="B1" s="198" t="s">
        <v>15</v>
      </c>
      <c r="C1" s="198"/>
      <c r="D1" s="198"/>
      <c r="E1" s="198"/>
      <c r="F1" s="198"/>
      <c r="G1" s="198"/>
      <c r="H1" s="198"/>
      <c r="I1" s="198"/>
      <c r="J1" s="198"/>
    </row>
    <row r="2" spans="2:11" ht="36.75" customHeight="1">
      <c r="B2" s="30"/>
      <c r="C2" s="31" t="s">
        <v>14</v>
      </c>
      <c r="D2" s="31" t="s">
        <v>12</v>
      </c>
      <c r="E2" s="31" t="s">
        <v>10</v>
      </c>
      <c r="F2" s="31" t="s">
        <v>9</v>
      </c>
      <c r="G2" s="32" t="s">
        <v>8</v>
      </c>
      <c r="H2" s="32" t="s">
        <v>7</v>
      </c>
      <c r="I2" s="33" t="s">
        <v>6</v>
      </c>
      <c r="J2" s="34" t="s">
        <v>5</v>
      </c>
    </row>
    <row r="3" spans="2:11" ht="32.25" customHeight="1">
      <c r="B3" s="35" t="s">
        <v>4</v>
      </c>
      <c r="C3" s="36">
        <f>+計算シート!M62</f>
        <v>10368</v>
      </c>
      <c r="D3" s="36">
        <f>+計算シート!O62</f>
        <v>458</v>
      </c>
      <c r="E3" s="36">
        <f>+計算シート!Q62</f>
        <v>22107</v>
      </c>
      <c r="F3" s="36">
        <f>SUM(C3:E3)</f>
        <v>32933</v>
      </c>
      <c r="G3" s="194"/>
      <c r="H3" s="194"/>
      <c r="I3" s="37">
        <f>+F3</f>
        <v>32933</v>
      </c>
      <c r="J3" s="195">
        <f>COUNTIF(計算シート!I12:J61,"&gt;0")</f>
        <v>2</v>
      </c>
    </row>
    <row r="4" spans="2:11" ht="27.75" customHeight="1" thickBot="1">
      <c r="B4" s="38" t="s">
        <v>3</v>
      </c>
      <c r="C4" s="39">
        <f>+計算シート!S62</f>
        <v>10369.599999999999</v>
      </c>
      <c r="D4" s="39">
        <f>+計算シート!U62</f>
        <v>458.40000000000009</v>
      </c>
      <c r="E4" s="39">
        <f>+計算シート!W62</f>
        <v>22106.44</v>
      </c>
      <c r="F4" s="40">
        <f>SUM(C4:E4)</f>
        <v>32934.439999999995</v>
      </c>
      <c r="G4" s="41">
        <f>+計算シート!K62</f>
        <v>248000</v>
      </c>
      <c r="H4" s="40">
        <f>+G4*計算シート!T6</f>
        <v>372</v>
      </c>
      <c r="I4" s="42">
        <f>+F4+H4</f>
        <v>33306.439999999995</v>
      </c>
      <c r="J4" s="196"/>
    </row>
    <row r="5" spans="2:11" ht="30" customHeight="1" thickBot="1">
      <c r="B5" s="43" t="s">
        <v>2</v>
      </c>
      <c r="C5" s="44">
        <f t="shared" ref="C5:H5" si="0">SUM(C3:C4)</f>
        <v>20737.599999999999</v>
      </c>
      <c r="D5" s="44">
        <f t="shared" si="0"/>
        <v>916.40000000000009</v>
      </c>
      <c r="E5" s="44">
        <f t="shared" si="0"/>
        <v>44213.440000000002</v>
      </c>
      <c r="F5" s="44">
        <f t="shared" si="0"/>
        <v>65867.44</v>
      </c>
      <c r="G5" s="45">
        <f t="shared" si="0"/>
        <v>248000</v>
      </c>
      <c r="H5" s="44">
        <f t="shared" si="0"/>
        <v>372</v>
      </c>
      <c r="I5" s="46">
        <f>ROUNDDOWN(I3+I4,0)</f>
        <v>66239</v>
      </c>
      <c r="J5" s="197"/>
      <c r="K5" s="8"/>
    </row>
    <row r="6" spans="2:11" ht="27.75" customHeight="1">
      <c r="B6" s="6"/>
      <c r="C6" s="6"/>
      <c r="D6" s="6"/>
      <c r="E6" s="6"/>
      <c r="F6" s="6"/>
      <c r="G6" s="6"/>
      <c r="H6" s="6"/>
      <c r="I6" s="6"/>
      <c r="J6" s="6"/>
    </row>
    <row r="7" spans="2:11" ht="26.25" customHeight="1">
      <c r="B7" s="6"/>
      <c r="C7" s="6"/>
      <c r="D7" s="6"/>
      <c r="E7" s="6"/>
      <c r="F7" s="6"/>
      <c r="G7" s="6"/>
      <c r="H7" s="6"/>
      <c r="I7" s="7"/>
      <c r="J7" s="6"/>
    </row>
    <row r="8" spans="2:11" ht="19.5" customHeight="1"/>
    <row r="9" spans="2:11" ht="21" customHeight="1"/>
    <row r="10" spans="2:11" ht="21" customHeight="1"/>
    <row r="11" spans="2:11" ht="21" customHeight="1"/>
    <row r="12" spans="2:11" ht="21" customHeight="1"/>
    <row r="13" spans="2:11" ht="28.5" customHeight="1"/>
    <row r="14" spans="2:11" ht="19.5" customHeight="1"/>
    <row r="15" spans="2:11" ht="19.5" customHeight="1"/>
    <row r="16" spans="2:11" ht="19.5" customHeight="1"/>
    <row r="17" ht="28.5" customHeight="1"/>
  </sheetData>
  <mergeCells count="3">
    <mergeCell ref="G3:H3"/>
    <mergeCell ref="J3:J5"/>
    <mergeCell ref="B1:J1"/>
  </mergeCells>
  <phoneticPr fontId="5"/>
  <pageMargins left="0.78700000000000003" right="0.78700000000000003" top="0.98399999999999999" bottom="0.98399999999999999" header="0.51200000000000001" footer="0.51200000000000001"/>
  <pageSetup paperSize="9" orientation="portrait" horizontalDpi="0"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102"/>
  <sheetViews>
    <sheetView zoomScaleNormal="100" zoomScaleSheetLayoutView="100" workbookViewId="0">
      <selection activeCell="B2" sqref="B2:G2"/>
    </sheetView>
  </sheetViews>
  <sheetFormatPr defaultRowHeight="13.5"/>
  <cols>
    <col min="1" max="1" width="3.25" style="52" customWidth="1"/>
    <col min="2" max="2" width="5.125" style="52" customWidth="1"/>
    <col min="3" max="3" width="7.875" style="54" customWidth="1"/>
    <col min="4" max="4" width="6.875" style="52" customWidth="1"/>
    <col min="5" max="5" width="7.875" style="52" customWidth="1"/>
    <col min="6" max="6" width="2.75" style="52" customWidth="1"/>
    <col min="7" max="7" width="8" style="52" customWidth="1"/>
    <col min="8" max="8" width="8.875" style="52" customWidth="1"/>
    <col min="9" max="9" width="8.625" style="52" customWidth="1"/>
    <col min="10" max="11" width="8.375" style="55" customWidth="1"/>
    <col min="12" max="12" width="8.75" style="55" customWidth="1"/>
    <col min="13" max="13" width="8.375" style="55" customWidth="1"/>
    <col min="14" max="14" width="8.375" style="54" customWidth="1"/>
    <col min="15" max="15" width="8.375" style="53" customWidth="1"/>
    <col min="16" max="16" width="5.625" style="52" customWidth="1"/>
    <col min="17" max="16384" width="9" style="52"/>
  </cols>
  <sheetData>
    <row r="1" spans="2:15" ht="32.25" customHeight="1" thickTop="1" thickBot="1">
      <c r="B1" s="210" t="s">
        <v>169</v>
      </c>
      <c r="C1" s="211"/>
      <c r="D1" s="211"/>
      <c r="E1" s="211"/>
      <c r="F1" s="211"/>
      <c r="G1" s="211"/>
      <c r="H1" s="211"/>
      <c r="I1" s="211"/>
      <c r="J1" s="211"/>
      <c r="K1" s="211"/>
      <c r="L1" s="211"/>
      <c r="M1" s="211"/>
      <c r="N1" s="211"/>
      <c r="O1" s="212"/>
    </row>
    <row r="2" spans="2:15" ht="27.75" customHeight="1" thickTop="1" thickBot="1">
      <c r="B2" s="213" t="s">
        <v>165</v>
      </c>
      <c r="C2" s="214"/>
      <c r="D2" s="214"/>
      <c r="E2" s="214"/>
      <c r="F2" s="214"/>
      <c r="G2" s="214"/>
      <c r="H2" s="215" t="s">
        <v>50</v>
      </c>
      <c r="I2" s="215"/>
      <c r="J2" s="215"/>
      <c r="K2" s="215"/>
      <c r="L2" s="216"/>
      <c r="M2" s="217"/>
      <c r="N2" s="217"/>
      <c r="O2" s="218"/>
    </row>
    <row r="3" spans="2:15" s="56" customFormat="1" ht="21.75" customHeight="1" thickTop="1">
      <c r="B3" s="219" t="s">
        <v>164</v>
      </c>
      <c r="C3" s="220"/>
      <c r="D3" s="220"/>
      <c r="E3" s="221" t="s">
        <v>163</v>
      </c>
      <c r="F3" s="222"/>
      <c r="G3" s="222"/>
      <c r="H3" s="227" t="s">
        <v>162</v>
      </c>
      <c r="I3" s="228"/>
      <c r="J3" s="228"/>
      <c r="K3" s="228"/>
      <c r="L3" s="239" t="s">
        <v>161</v>
      </c>
      <c r="M3" s="240"/>
      <c r="N3" s="245" t="s">
        <v>160</v>
      </c>
      <c r="O3" s="246"/>
    </row>
    <row r="4" spans="2:15" s="56" customFormat="1" ht="10.5" customHeight="1">
      <c r="B4" s="219"/>
      <c r="C4" s="220"/>
      <c r="D4" s="220"/>
      <c r="E4" s="223"/>
      <c r="F4" s="224"/>
      <c r="G4" s="224"/>
      <c r="H4" s="251" t="s">
        <v>84</v>
      </c>
      <c r="I4" s="252"/>
      <c r="J4" s="257" t="s">
        <v>159</v>
      </c>
      <c r="K4" s="258"/>
      <c r="L4" s="241"/>
      <c r="M4" s="242"/>
      <c r="N4" s="247"/>
      <c r="O4" s="248"/>
    </row>
    <row r="5" spans="2:15" s="56" customFormat="1" ht="10.5" customHeight="1">
      <c r="B5" s="219"/>
      <c r="C5" s="220"/>
      <c r="D5" s="220"/>
      <c r="E5" s="223"/>
      <c r="F5" s="224"/>
      <c r="G5" s="224"/>
      <c r="H5" s="253"/>
      <c r="I5" s="254"/>
      <c r="J5" s="259"/>
      <c r="K5" s="260"/>
      <c r="L5" s="241"/>
      <c r="M5" s="242"/>
      <c r="N5" s="247"/>
      <c r="O5" s="248"/>
    </row>
    <row r="6" spans="2:15" s="56" customFormat="1" ht="10.5" customHeight="1">
      <c r="B6" s="219"/>
      <c r="C6" s="220"/>
      <c r="D6" s="220"/>
      <c r="E6" s="223"/>
      <c r="F6" s="224"/>
      <c r="G6" s="224"/>
      <c r="H6" s="255"/>
      <c r="I6" s="256"/>
      <c r="J6" s="261"/>
      <c r="K6" s="262"/>
      <c r="L6" s="243"/>
      <c r="M6" s="244"/>
      <c r="N6" s="249"/>
      <c r="O6" s="250"/>
    </row>
    <row r="7" spans="2:15" s="56" customFormat="1" ht="13.5" customHeight="1">
      <c r="B7" s="219"/>
      <c r="C7" s="220"/>
      <c r="D7" s="220"/>
      <c r="E7" s="223"/>
      <c r="F7" s="224"/>
      <c r="G7" s="224"/>
      <c r="H7" s="199">
        <f>VLOOKUP(H2,都道府県!B3:C49,2,FALSE)</f>
        <v>9.9699999999999997E-2</v>
      </c>
      <c r="I7" s="200"/>
      <c r="J7" s="199">
        <f>+計算シート!T4</f>
        <v>1.5800000000000002E-2</v>
      </c>
      <c r="K7" s="203"/>
      <c r="L7" s="199">
        <f>+H7+J7</f>
        <v>0.11549999999999999</v>
      </c>
      <c r="M7" s="203"/>
      <c r="N7" s="206">
        <f>+計算シート!T5</f>
        <v>0.17827999999999999</v>
      </c>
      <c r="O7" s="207"/>
    </row>
    <row r="8" spans="2:15" s="56" customFormat="1" ht="13.5" customHeight="1">
      <c r="B8" s="219"/>
      <c r="C8" s="220"/>
      <c r="D8" s="220"/>
      <c r="E8" s="223"/>
      <c r="F8" s="224"/>
      <c r="G8" s="224"/>
      <c r="H8" s="201"/>
      <c r="I8" s="202"/>
      <c r="J8" s="204"/>
      <c r="K8" s="205"/>
      <c r="L8" s="204"/>
      <c r="M8" s="205"/>
      <c r="N8" s="208"/>
      <c r="O8" s="209"/>
    </row>
    <row r="9" spans="2:15" s="56" customFormat="1" ht="13.5" customHeight="1">
      <c r="B9" s="229" t="s">
        <v>158</v>
      </c>
      <c r="C9" s="231" t="s">
        <v>157</v>
      </c>
      <c r="D9" s="233" t="s">
        <v>156</v>
      </c>
      <c r="E9" s="223"/>
      <c r="F9" s="224"/>
      <c r="G9" s="224"/>
      <c r="H9" s="235" t="s">
        <v>155</v>
      </c>
      <c r="I9" s="237" t="s">
        <v>154</v>
      </c>
      <c r="J9" s="235" t="s">
        <v>155</v>
      </c>
      <c r="K9" s="237" t="s">
        <v>154</v>
      </c>
      <c r="L9" s="235" t="s">
        <v>155</v>
      </c>
      <c r="M9" s="237" t="s">
        <v>154</v>
      </c>
      <c r="N9" s="235" t="s">
        <v>155</v>
      </c>
      <c r="O9" s="263" t="s">
        <v>154</v>
      </c>
    </row>
    <row r="10" spans="2:15" s="56" customFormat="1" ht="13.5" customHeight="1">
      <c r="B10" s="230"/>
      <c r="C10" s="232"/>
      <c r="D10" s="234"/>
      <c r="E10" s="225"/>
      <c r="F10" s="226"/>
      <c r="G10" s="226"/>
      <c r="H10" s="236"/>
      <c r="I10" s="238"/>
      <c r="J10" s="236"/>
      <c r="K10" s="238"/>
      <c r="L10" s="236"/>
      <c r="M10" s="238"/>
      <c r="N10" s="236"/>
      <c r="O10" s="264"/>
    </row>
    <row r="11" spans="2:15" s="56" customFormat="1" ht="13.5" customHeight="1">
      <c r="B11" s="116"/>
      <c r="C11" s="115"/>
      <c r="D11" s="114"/>
      <c r="E11" s="104" t="s">
        <v>153</v>
      </c>
      <c r="F11" s="85"/>
      <c r="G11" s="104" t="s">
        <v>152</v>
      </c>
      <c r="H11" s="111"/>
      <c r="I11" s="113"/>
      <c r="J11" s="111"/>
      <c r="K11" s="112"/>
      <c r="L11" s="111"/>
      <c r="M11" s="110"/>
      <c r="N11" s="109"/>
      <c r="O11" s="108"/>
    </row>
    <row r="12" spans="2:15" s="56" customFormat="1" ht="13.5" customHeight="1">
      <c r="B12" s="107">
        <v>1</v>
      </c>
      <c r="C12" s="88">
        <v>58000</v>
      </c>
      <c r="D12" s="106">
        <v>1930</v>
      </c>
      <c r="E12" s="104"/>
      <c r="F12" s="105" t="s">
        <v>120</v>
      </c>
      <c r="G12" s="104">
        <v>63000</v>
      </c>
      <c r="H12" s="72">
        <f t="shared" ref="H12:H58" si="0">+C12*$H$7</f>
        <v>5782.5999999999995</v>
      </c>
      <c r="I12" s="73">
        <f t="shared" ref="I12:I58" si="1">+H12/2</f>
        <v>2891.2999999999997</v>
      </c>
      <c r="J12" s="72">
        <f t="shared" ref="J12:J58" si="2">+C12*$J$7</f>
        <v>916.40000000000009</v>
      </c>
      <c r="K12" s="73">
        <f t="shared" ref="K12:K58" si="3">+J12/2</f>
        <v>458.20000000000005</v>
      </c>
      <c r="L12" s="72">
        <f t="shared" ref="L12:L58" si="4">+H12+J12</f>
        <v>6699</v>
      </c>
      <c r="M12" s="80">
        <f t="shared" ref="M12:M58" si="5">L12/2</f>
        <v>3349.5</v>
      </c>
      <c r="N12" s="99"/>
      <c r="O12" s="98"/>
    </row>
    <row r="13" spans="2:15" s="56" customFormat="1" ht="13.5" customHeight="1">
      <c r="B13" s="103">
        <v>2</v>
      </c>
      <c r="C13" s="82">
        <v>68000</v>
      </c>
      <c r="D13" s="77">
        <v>2270</v>
      </c>
      <c r="E13" s="102">
        <v>63000</v>
      </c>
      <c r="F13" s="75" t="s">
        <v>120</v>
      </c>
      <c r="G13" s="102">
        <v>73000</v>
      </c>
      <c r="H13" s="72">
        <f t="shared" si="0"/>
        <v>6779.5999999999995</v>
      </c>
      <c r="I13" s="73">
        <f t="shared" si="1"/>
        <v>3389.7999999999997</v>
      </c>
      <c r="J13" s="72">
        <f t="shared" si="2"/>
        <v>1074.4000000000001</v>
      </c>
      <c r="K13" s="73">
        <f t="shared" si="3"/>
        <v>537.20000000000005</v>
      </c>
      <c r="L13" s="72">
        <f t="shared" si="4"/>
        <v>7854</v>
      </c>
      <c r="M13" s="80">
        <f t="shared" si="5"/>
        <v>3927</v>
      </c>
      <c r="N13" s="99"/>
      <c r="O13" s="98"/>
    </row>
    <row r="14" spans="2:15" s="56" customFormat="1" ht="13.5" customHeight="1">
      <c r="B14" s="103">
        <v>3</v>
      </c>
      <c r="C14" s="82">
        <v>78000</v>
      </c>
      <c r="D14" s="77">
        <v>2600</v>
      </c>
      <c r="E14" s="102">
        <v>73000</v>
      </c>
      <c r="F14" s="75" t="s">
        <v>120</v>
      </c>
      <c r="G14" s="102">
        <v>83000</v>
      </c>
      <c r="H14" s="72">
        <f t="shared" si="0"/>
        <v>7776.5999999999995</v>
      </c>
      <c r="I14" s="73">
        <f t="shared" si="1"/>
        <v>3888.2999999999997</v>
      </c>
      <c r="J14" s="72">
        <f t="shared" si="2"/>
        <v>1232.4000000000001</v>
      </c>
      <c r="K14" s="73">
        <f t="shared" si="3"/>
        <v>616.20000000000005</v>
      </c>
      <c r="L14" s="72">
        <f t="shared" si="4"/>
        <v>9009</v>
      </c>
      <c r="M14" s="80">
        <f t="shared" si="5"/>
        <v>4504.5</v>
      </c>
      <c r="N14" s="99"/>
      <c r="O14" s="98"/>
    </row>
    <row r="15" spans="2:15" s="56" customFormat="1" ht="13.5" customHeight="1">
      <c r="B15" s="103">
        <v>4</v>
      </c>
      <c r="C15" s="82">
        <v>88000</v>
      </c>
      <c r="D15" s="77">
        <v>2930</v>
      </c>
      <c r="E15" s="102">
        <v>83000</v>
      </c>
      <c r="F15" s="75" t="s">
        <v>120</v>
      </c>
      <c r="G15" s="102">
        <v>93000</v>
      </c>
      <c r="H15" s="72">
        <f t="shared" si="0"/>
        <v>8773.6</v>
      </c>
      <c r="I15" s="73">
        <f t="shared" si="1"/>
        <v>4386.8</v>
      </c>
      <c r="J15" s="72">
        <f t="shared" si="2"/>
        <v>1390.4</v>
      </c>
      <c r="K15" s="73">
        <f t="shared" si="3"/>
        <v>695.2</v>
      </c>
      <c r="L15" s="72">
        <f t="shared" si="4"/>
        <v>10164</v>
      </c>
      <c r="M15" s="80">
        <f t="shared" si="5"/>
        <v>5082</v>
      </c>
      <c r="N15" s="99"/>
      <c r="O15" s="98"/>
    </row>
    <row r="16" spans="2:15" s="56" customFormat="1" ht="13.5" customHeight="1">
      <c r="B16" s="84" t="s">
        <v>151</v>
      </c>
      <c r="C16" s="82">
        <v>98000</v>
      </c>
      <c r="D16" s="76">
        <v>3270</v>
      </c>
      <c r="E16" s="76">
        <v>93000</v>
      </c>
      <c r="F16" s="75" t="s">
        <v>120</v>
      </c>
      <c r="G16" s="81">
        <v>101000</v>
      </c>
      <c r="H16" s="72">
        <f t="shared" si="0"/>
        <v>9770.6</v>
      </c>
      <c r="I16" s="73">
        <f t="shared" si="1"/>
        <v>4885.3</v>
      </c>
      <c r="J16" s="72">
        <f t="shared" si="2"/>
        <v>1548.4</v>
      </c>
      <c r="K16" s="73">
        <f t="shared" si="3"/>
        <v>774.2</v>
      </c>
      <c r="L16" s="72">
        <f t="shared" si="4"/>
        <v>11319</v>
      </c>
      <c r="M16" s="80">
        <f t="shared" si="5"/>
        <v>5659.5</v>
      </c>
      <c r="N16" s="99">
        <f>C16*N$7</f>
        <v>17471.439999999999</v>
      </c>
      <c r="O16" s="98">
        <f t="shared" ref="O16:O45" si="6">N16/2</f>
        <v>8735.7199999999993</v>
      </c>
    </row>
    <row r="17" spans="2:15" s="56" customFormat="1" ht="13.5" customHeight="1">
      <c r="B17" s="84" t="s">
        <v>150</v>
      </c>
      <c r="C17" s="82">
        <v>104000</v>
      </c>
      <c r="D17" s="82">
        <v>3470</v>
      </c>
      <c r="E17" s="76">
        <v>101000</v>
      </c>
      <c r="F17" s="75" t="s">
        <v>120</v>
      </c>
      <c r="G17" s="81">
        <v>107000</v>
      </c>
      <c r="H17" s="72">
        <f t="shared" si="0"/>
        <v>10368.799999999999</v>
      </c>
      <c r="I17" s="73">
        <f t="shared" si="1"/>
        <v>5184.3999999999996</v>
      </c>
      <c r="J17" s="72">
        <f t="shared" si="2"/>
        <v>1643.2000000000003</v>
      </c>
      <c r="K17" s="73">
        <f t="shared" si="3"/>
        <v>821.60000000000014</v>
      </c>
      <c r="L17" s="72">
        <f t="shared" si="4"/>
        <v>12012</v>
      </c>
      <c r="M17" s="80">
        <f t="shared" si="5"/>
        <v>6006</v>
      </c>
      <c r="N17" s="99">
        <f t="shared" ref="N17:N45" si="7">C17*N$7</f>
        <v>18541.12</v>
      </c>
      <c r="O17" s="98">
        <f t="shared" si="6"/>
        <v>9270.56</v>
      </c>
    </row>
    <row r="18" spans="2:15" s="56" customFormat="1" ht="13.5" customHeight="1">
      <c r="B18" s="84" t="s">
        <v>149</v>
      </c>
      <c r="C18" s="82">
        <v>110000</v>
      </c>
      <c r="D18" s="82">
        <v>3670</v>
      </c>
      <c r="E18" s="76">
        <v>107000</v>
      </c>
      <c r="F18" s="75" t="s">
        <v>120</v>
      </c>
      <c r="G18" s="81">
        <v>114000</v>
      </c>
      <c r="H18" s="72">
        <f t="shared" si="0"/>
        <v>10967</v>
      </c>
      <c r="I18" s="73">
        <f t="shared" si="1"/>
        <v>5483.5</v>
      </c>
      <c r="J18" s="72">
        <f t="shared" si="2"/>
        <v>1738.0000000000002</v>
      </c>
      <c r="K18" s="73">
        <f t="shared" si="3"/>
        <v>869.00000000000011</v>
      </c>
      <c r="L18" s="72">
        <f t="shared" si="4"/>
        <v>12705</v>
      </c>
      <c r="M18" s="80">
        <f t="shared" si="5"/>
        <v>6352.5</v>
      </c>
      <c r="N18" s="99">
        <f t="shared" si="7"/>
        <v>19610.8</v>
      </c>
      <c r="O18" s="98">
        <f t="shared" si="6"/>
        <v>9805.4</v>
      </c>
    </row>
    <row r="19" spans="2:15" s="56" customFormat="1" ht="13.5" customHeight="1">
      <c r="B19" s="84" t="s">
        <v>148</v>
      </c>
      <c r="C19" s="82">
        <v>118000</v>
      </c>
      <c r="D19" s="82">
        <v>3930</v>
      </c>
      <c r="E19" s="76">
        <v>114000</v>
      </c>
      <c r="F19" s="75" t="s">
        <v>120</v>
      </c>
      <c r="G19" s="81">
        <v>122000</v>
      </c>
      <c r="H19" s="72">
        <f t="shared" si="0"/>
        <v>11764.6</v>
      </c>
      <c r="I19" s="73">
        <f t="shared" si="1"/>
        <v>5882.3</v>
      </c>
      <c r="J19" s="72">
        <f t="shared" si="2"/>
        <v>1864.4</v>
      </c>
      <c r="K19" s="73">
        <f t="shared" si="3"/>
        <v>932.2</v>
      </c>
      <c r="L19" s="72">
        <f t="shared" si="4"/>
        <v>13629</v>
      </c>
      <c r="M19" s="80">
        <f t="shared" si="5"/>
        <v>6814.5</v>
      </c>
      <c r="N19" s="99">
        <f t="shared" si="7"/>
        <v>21037.040000000001</v>
      </c>
      <c r="O19" s="98">
        <f t="shared" si="6"/>
        <v>10518.52</v>
      </c>
    </row>
    <row r="20" spans="2:15" s="56" customFormat="1" ht="13.5" customHeight="1">
      <c r="B20" s="84" t="s">
        <v>147</v>
      </c>
      <c r="C20" s="82">
        <v>126000</v>
      </c>
      <c r="D20" s="82">
        <v>4200</v>
      </c>
      <c r="E20" s="76">
        <v>122000</v>
      </c>
      <c r="F20" s="75" t="s">
        <v>120</v>
      </c>
      <c r="G20" s="81">
        <v>130000</v>
      </c>
      <c r="H20" s="72">
        <f t="shared" si="0"/>
        <v>12562.199999999999</v>
      </c>
      <c r="I20" s="73">
        <f t="shared" si="1"/>
        <v>6281.0999999999995</v>
      </c>
      <c r="J20" s="72">
        <f t="shared" si="2"/>
        <v>1990.8000000000002</v>
      </c>
      <c r="K20" s="73">
        <f t="shared" si="3"/>
        <v>995.40000000000009</v>
      </c>
      <c r="L20" s="72">
        <f t="shared" si="4"/>
        <v>14553</v>
      </c>
      <c r="M20" s="80">
        <f t="shared" si="5"/>
        <v>7276.5</v>
      </c>
      <c r="N20" s="99">
        <f t="shared" si="7"/>
        <v>22463.279999999999</v>
      </c>
      <c r="O20" s="98">
        <f t="shared" si="6"/>
        <v>11231.64</v>
      </c>
    </row>
    <row r="21" spans="2:15" s="56" customFormat="1" ht="13.5" customHeight="1">
      <c r="B21" s="84" t="s">
        <v>146</v>
      </c>
      <c r="C21" s="92">
        <v>134000</v>
      </c>
      <c r="D21" s="92">
        <v>4470</v>
      </c>
      <c r="E21" s="101">
        <v>130000</v>
      </c>
      <c r="F21" s="100" t="s">
        <v>120</v>
      </c>
      <c r="G21" s="89">
        <v>138000</v>
      </c>
      <c r="H21" s="72">
        <f t="shared" si="0"/>
        <v>13359.8</v>
      </c>
      <c r="I21" s="73">
        <f t="shared" si="1"/>
        <v>6679.9</v>
      </c>
      <c r="J21" s="72">
        <f t="shared" si="2"/>
        <v>2117.2000000000003</v>
      </c>
      <c r="K21" s="73">
        <f t="shared" si="3"/>
        <v>1058.6000000000001</v>
      </c>
      <c r="L21" s="72">
        <f t="shared" si="4"/>
        <v>15477</v>
      </c>
      <c r="M21" s="80">
        <f t="shared" si="5"/>
        <v>7738.5</v>
      </c>
      <c r="N21" s="99">
        <f t="shared" si="7"/>
        <v>23889.52</v>
      </c>
      <c r="O21" s="98">
        <f t="shared" si="6"/>
        <v>11944.76</v>
      </c>
    </row>
    <row r="22" spans="2:15" s="56" customFormat="1" ht="13.5" customHeight="1">
      <c r="B22" s="84" t="s">
        <v>145</v>
      </c>
      <c r="C22" s="92">
        <v>142000</v>
      </c>
      <c r="D22" s="92">
        <v>4730</v>
      </c>
      <c r="E22" s="91">
        <v>138000</v>
      </c>
      <c r="F22" s="90" t="s">
        <v>120</v>
      </c>
      <c r="G22" s="89">
        <v>146000</v>
      </c>
      <c r="H22" s="72">
        <f t="shared" si="0"/>
        <v>14157.4</v>
      </c>
      <c r="I22" s="73">
        <f t="shared" si="1"/>
        <v>7078.7</v>
      </c>
      <c r="J22" s="72">
        <f t="shared" si="2"/>
        <v>2243.6000000000004</v>
      </c>
      <c r="K22" s="73">
        <f t="shared" si="3"/>
        <v>1121.8000000000002</v>
      </c>
      <c r="L22" s="72">
        <f t="shared" si="4"/>
        <v>16401</v>
      </c>
      <c r="M22" s="80">
        <f t="shared" si="5"/>
        <v>8200.5</v>
      </c>
      <c r="N22" s="99">
        <f t="shared" si="7"/>
        <v>25315.759999999998</v>
      </c>
      <c r="O22" s="98">
        <f t="shared" si="6"/>
        <v>12657.88</v>
      </c>
    </row>
    <row r="23" spans="2:15" s="56" customFormat="1" ht="13.5" customHeight="1">
      <c r="B23" s="84" t="s">
        <v>144</v>
      </c>
      <c r="C23" s="92">
        <v>150000</v>
      </c>
      <c r="D23" s="92">
        <v>5000</v>
      </c>
      <c r="E23" s="91">
        <v>146000</v>
      </c>
      <c r="F23" s="90" t="s">
        <v>120</v>
      </c>
      <c r="G23" s="89">
        <v>155000</v>
      </c>
      <c r="H23" s="72">
        <f t="shared" si="0"/>
        <v>14955</v>
      </c>
      <c r="I23" s="73">
        <f t="shared" si="1"/>
        <v>7477.5</v>
      </c>
      <c r="J23" s="72">
        <f t="shared" si="2"/>
        <v>2370.0000000000005</v>
      </c>
      <c r="K23" s="73">
        <f t="shared" si="3"/>
        <v>1185.0000000000002</v>
      </c>
      <c r="L23" s="72">
        <f t="shared" si="4"/>
        <v>17325</v>
      </c>
      <c r="M23" s="80">
        <f t="shared" si="5"/>
        <v>8662.5</v>
      </c>
      <c r="N23" s="99">
        <f t="shared" si="7"/>
        <v>26742</v>
      </c>
      <c r="O23" s="98">
        <f t="shared" si="6"/>
        <v>13371</v>
      </c>
    </row>
    <row r="24" spans="2:15" s="56" customFormat="1" ht="13.5" customHeight="1">
      <c r="B24" s="84" t="s">
        <v>143</v>
      </c>
      <c r="C24" s="92">
        <v>160000</v>
      </c>
      <c r="D24" s="92">
        <v>5330</v>
      </c>
      <c r="E24" s="91">
        <v>155000</v>
      </c>
      <c r="F24" s="90" t="s">
        <v>120</v>
      </c>
      <c r="G24" s="89">
        <v>165000</v>
      </c>
      <c r="H24" s="72">
        <f t="shared" si="0"/>
        <v>15952</v>
      </c>
      <c r="I24" s="73">
        <f t="shared" si="1"/>
        <v>7976</v>
      </c>
      <c r="J24" s="72">
        <f t="shared" si="2"/>
        <v>2528.0000000000005</v>
      </c>
      <c r="K24" s="73">
        <f t="shared" si="3"/>
        <v>1264.0000000000002</v>
      </c>
      <c r="L24" s="72">
        <f t="shared" si="4"/>
        <v>18480</v>
      </c>
      <c r="M24" s="80">
        <f t="shared" si="5"/>
        <v>9240</v>
      </c>
      <c r="N24" s="99">
        <f t="shared" si="7"/>
        <v>28524.799999999999</v>
      </c>
      <c r="O24" s="98">
        <f t="shared" si="6"/>
        <v>14262.4</v>
      </c>
    </row>
    <row r="25" spans="2:15" s="56" customFormat="1" ht="13.5" customHeight="1">
      <c r="B25" s="84" t="s">
        <v>142</v>
      </c>
      <c r="C25" s="92">
        <v>170000</v>
      </c>
      <c r="D25" s="92">
        <v>5670</v>
      </c>
      <c r="E25" s="91">
        <v>165000</v>
      </c>
      <c r="F25" s="90" t="s">
        <v>120</v>
      </c>
      <c r="G25" s="89">
        <v>175000</v>
      </c>
      <c r="H25" s="72">
        <f t="shared" si="0"/>
        <v>16949</v>
      </c>
      <c r="I25" s="73">
        <f t="shared" si="1"/>
        <v>8474.5</v>
      </c>
      <c r="J25" s="72">
        <f t="shared" si="2"/>
        <v>2686.0000000000005</v>
      </c>
      <c r="K25" s="73">
        <f t="shared" si="3"/>
        <v>1343.0000000000002</v>
      </c>
      <c r="L25" s="72">
        <f t="shared" si="4"/>
        <v>19635</v>
      </c>
      <c r="M25" s="80">
        <f t="shared" si="5"/>
        <v>9817.5</v>
      </c>
      <c r="N25" s="99">
        <f t="shared" si="7"/>
        <v>30307.599999999999</v>
      </c>
      <c r="O25" s="98">
        <f t="shared" si="6"/>
        <v>15153.8</v>
      </c>
    </row>
    <row r="26" spans="2:15" s="56" customFormat="1" ht="13.5" customHeight="1">
      <c r="B26" s="84" t="s">
        <v>141</v>
      </c>
      <c r="C26" s="92">
        <v>180000</v>
      </c>
      <c r="D26" s="92">
        <v>6000</v>
      </c>
      <c r="E26" s="91">
        <v>175000</v>
      </c>
      <c r="F26" s="90" t="s">
        <v>120</v>
      </c>
      <c r="G26" s="89">
        <v>185000</v>
      </c>
      <c r="H26" s="72">
        <f t="shared" si="0"/>
        <v>17946</v>
      </c>
      <c r="I26" s="73">
        <f t="shared" si="1"/>
        <v>8973</v>
      </c>
      <c r="J26" s="72">
        <f t="shared" si="2"/>
        <v>2844.0000000000005</v>
      </c>
      <c r="K26" s="73">
        <f t="shared" si="3"/>
        <v>1422.0000000000002</v>
      </c>
      <c r="L26" s="72">
        <f t="shared" si="4"/>
        <v>20790</v>
      </c>
      <c r="M26" s="80">
        <f t="shared" si="5"/>
        <v>10395</v>
      </c>
      <c r="N26" s="99">
        <f t="shared" si="7"/>
        <v>32090.399999999998</v>
      </c>
      <c r="O26" s="98">
        <f t="shared" si="6"/>
        <v>16045.199999999999</v>
      </c>
    </row>
    <row r="27" spans="2:15" s="56" customFormat="1" ht="13.5" customHeight="1">
      <c r="B27" s="84" t="s">
        <v>140</v>
      </c>
      <c r="C27" s="92">
        <v>190000</v>
      </c>
      <c r="D27" s="92">
        <v>6330</v>
      </c>
      <c r="E27" s="91">
        <v>185000</v>
      </c>
      <c r="F27" s="90" t="s">
        <v>120</v>
      </c>
      <c r="G27" s="89">
        <v>195000</v>
      </c>
      <c r="H27" s="72">
        <f t="shared" si="0"/>
        <v>18943</v>
      </c>
      <c r="I27" s="73">
        <f t="shared" si="1"/>
        <v>9471.5</v>
      </c>
      <c r="J27" s="72">
        <f t="shared" si="2"/>
        <v>3002.0000000000005</v>
      </c>
      <c r="K27" s="73">
        <f t="shared" si="3"/>
        <v>1501.0000000000002</v>
      </c>
      <c r="L27" s="72">
        <f t="shared" si="4"/>
        <v>21945</v>
      </c>
      <c r="M27" s="80">
        <f t="shared" si="5"/>
        <v>10972.5</v>
      </c>
      <c r="N27" s="99">
        <f t="shared" si="7"/>
        <v>33873.199999999997</v>
      </c>
      <c r="O27" s="98">
        <f t="shared" si="6"/>
        <v>16936.599999999999</v>
      </c>
    </row>
    <row r="28" spans="2:15" s="56" customFormat="1" ht="13.5" customHeight="1">
      <c r="B28" s="84" t="s">
        <v>139</v>
      </c>
      <c r="C28" s="92">
        <v>200000</v>
      </c>
      <c r="D28" s="92">
        <v>6670</v>
      </c>
      <c r="E28" s="91">
        <v>195000</v>
      </c>
      <c r="F28" s="90" t="s">
        <v>120</v>
      </c>
      <c r="G28" s="89">
        <v>210000</v>
      </c>
      <c r="H28" s="72">
        <f t="shared" si="0"/>
        <v>19940</v>
      </c>
      <c r="I28" s="73">
        <f t="shared" si="1"/>
        <v>9970</v>
      </c>
      <c r="J28" s="72">
        <f t="shared" si="2"/>
        <v>3160.0000000000005</v>
      </c>
      <c r="K28" s="73">
        <f t="shared" si="3"/>
        <v>1580.0000000000002</v>
      </c>
      <c r="L28" s="72">
        <f t="shared" si="4"/>
        <v>23100</v>
      </c>
      <c r="M28" s="80">
        <f t="shared" si="5"/>
        <v>11550</v>
      </c>
      <c r="N28" s="99">
        <f t="shared" si="7"/>
        <v>35656</v>
      </c>
      <c r="O28" s="98">
        <f t="shared" si="6"/>
        <v>17828</v>
      </c>
    </row>
    <row r="29" spans="2:15" s="56" customFormat="1" ht="13.5" customHeight="1">
      <c r="B29" s="84" t="s">
        <v>138</v>
      </c>
      <c r="C29" s="92">
        <v>220000</v>
      </c>
      <c r="D29" s="92">
        <v>7330</v>
      </c>
      <c r="E29" s="91">
        <v>210000</v>
      </c>
      <c r="F29" s="90" t="s">
        <v>120</v>
      </c>
      <c r="G29" s="89">
        <v>230000</v>
      </c>
      <c r="H29" s="72">
        <f t="shared" si="0"/>
        <v>21934</v>
      </c>
      <c r="I29" s="73">
        <f t="shared" si="1"/>
        <v>10967</v>
      </c>
      <c r="J29" s="72">
        <f t="shared" si="2"/>
        <v>3476.0000000000005</v>
      </c>
      <c r="K29" s="73">
        <f t="shared" si="3"/>
        <v>1738.0000000000002</v>
      </c>
      <c r="L29" s="72">
        <f t="shared" si="4"/>
        <v>25410</v>
      </c>
      <c r="M29" s="80">
        <f t="shared" si="5"/>
        <v>12705</v>
      </c>
      <c r="N29" s="99">
        <f t="shared" si="7"/>
        <v>39221.599999999999</v>
      </c>
      <c r="O29" s="98">
        <f t="shared" si="6"/>
        <v>19610.8</v>
      </c>
    </row>
    <row r="30" spans="2:15" s="56" customFormat="1" ht="13.5" customHeight="1">
      <c r="B30" s="84" t="s">
        <v>137</v>
      </c>
      <c r="C30" s="92">
        <v>240000</v>
      </c>
      <c r="D30" s="92">
        <v>8000</v>
      </c>
      <c r="E30" s="91">
        <v>230000</v>
      </c>
      <c r="F30" s="90" t="s">
        <v>120</v>
      </c>
      <c r="G30" s="89">
        <v>250000</v>
      </c>
      <c r="H30" s="72">
        <f t="shared" si="0"/>
        <v>23928</v>
      </c>
      <c r="I30" s="73">
        <f t="shared" si="1"/>
        <v>11964</v>
      </c>
      <c r="J30" s="72">
        <f t="shared" si="2"/>
        <v>3792.0000000000005</v>
      </c>
      <c r="K30" s="73">
        <f t="shared" si="3"/>
        <v>1896.0000000000002</v>
      </c>
      <c r="L30" s="72">
        <f t="shared" si="4"/>
        <v>27720</v>
      </c>
      <c r="M30" s="80">
        <f t="shared" si="5"/>
        <v>13860</v>
      </c>
      <c r="N30" s="99">
        <f t="shared" si="7"/>
        <v>42787.199999999997</v>
      </c>
      <c r="O30" s="98">
        <f t="shared" si="6"/>
        <v>21393.599999999999</v>
      </c>
    </row>
    <row r="31" spans="2:15" s="56" customFormat="1" ht="13.5" customHeight="1">
      <c r="B31" s="84" t="s">
        <v>136</v>
      </c>
      <c r="C31" s="92">
        <v>260000</v>
      </c>
      <c r="D31" s="92">
        <v>8670</v>
      </c>
      <c r="E31" s="91">
        <v>250000</v>
      </c>
      <c r="F31" s="90" t="s">
        <v>120</v>
      </c>
      <c r="G31" s="89">
        <v>270000</v>
      </c>
      <c r="H31" s="72">
        <f t="shared" si="0"/>
        <v>25922</v>
      </c>
      <c r="I31" s="73">
        <f t="shared" si="1"/>
        <v>12961</v>
      </c>
      <c r="J31" s="72">
        <f t="shared" si="2"/>
        <v>4108</v>
      </c>
      <c r="K31" s="73">
        <f t="shared" si="3"/>
        <v>2054</v>
      </c>
      <c r="L31" s="72">
        <f t="shared" si="4"/>
        <v>30030</v>
      </c>
      <c r="M31" s="80">
        <f t="shared" si="5"/>
        <v>15015</v>
      </c>
      <c r="N31" s="99">
        <f t="shared" si="7"/>
        <v>46352.799999999996</v>
      </c>
      <c r="O31" s="98">
        <f t="shared" si="6"/>
        <v>23176.399999999998</v>
      </c>
    </row>
    <row r="32" spans="2:15" s="56" customFormat="1" ht="13.5" customHeight="1">
      <c r="B32" s="84" t="s">
        <v>135</v>
      </c>
      <c r="C32" s="92">
        <v>280000</v>
      </c>
      <c r="D32" s="92">
        <v>9330</v>
      </c>
      <c r="E32" s="91">
        <v>270000</v>
      </c>
      <c r="F32" s="100" t="s">
        <v>120</v>
      </c>
      <c r="G32" s="89">
        <v>290000</v>
      </c>
      <c r="H32" s="72">
        <f t="shared" si="0"/>
        <v>27916</v>
      </c>
      <c r="I32" s="73">
        <f t="shared" si="1"/>
        <v>13958</v>
      </c>
      <c r="J32" s="72">
        <f t="shared" si="2"/>
        <v>4424</v>
      </c>
      <c r="K32" s="73">
        <f t="shared" si="3"/>
        <v>2212</v>
      </c>
      <c r="L32" s="72">
        <f t="shared" si="4"/>
        <v>32340</v>
      </c>
      <c r="M32" s="80">
        <f t="shared" si="5"/>
        <v>16170</v>
      </c>
      <c r="N32" s="99">
        <f t="shared" si="7"/>
        <v>49918.400000000001</v>
      </c>
      <c r="O32" s="98">
        <f t="shared" si="6"/>
        <v>24959.200000000001</v>
      </c>
    </row>
    <row r="33" spans="2:15" s="56" customFormat="1" ht="13.5" customHeight="1">
      <c r="B33" s="84" t="s">
        <v>134</v>
      </c>
      <c r="C33" s="92">
        <v>300000</v>
      </c>
      <c r="D33" s="92">
        <v>10000</v>
      </c>
      <c r="E33" s="91">
        <v>290000</v>
      </c>
      <c r="F33" s="90" t="s">
        <v>120</v>
      </c>
      <c r="G33" s="89">
        <v>310000</v>
      </c>
      <c r="H33" s="72">
        <f t="shared" si="0"/>
        <v>29910</v>
      </c>
      <c r="I33" s="73">
        <f t="shared" si="1"/>
        <v>14955</v>
      </c>
      <c r="J33" s="72">
        <f t="shared" si="2"/>
        <v>4740.0000000000009</v>
      </c>
      <c r="K33" s="73">
        <f t="shared" si="3"/>
        <v>2370.0000000000005</v>
      </c>
      <c r="L33" s="72">
        <f t="shared" si="4"/>
        <v>34650</v>
      </c>
      <c r="M33" s="80">
        <f t="shared" si="5"/>
        <v>17325</v>
      </c>
      <c r="N33" s="99">
        <f t="shared" si="7"/>
        <v>53484</v>
      </c>
      <c r="O33" s="98">
        <f t="shared" si="6"/>
        <v>26742</v>
      </c>
    </row>
    <row r="34" spans="2:15" s="56" customFormat="1" ht="13.5" customHeight="1">
      <c r="B34" s="84" t="s">
        <v>133</v>
      </c>
      <c r="C34" s="92">
        <v>320000</v>
      </c>
      <c r="D34" s="92">
        <v>10670</v>
      </c>
      <c r="E34" s="91">
        <v>310000</v>
      </c>
      <c r="F34" s="90" t="s">
        <v>120</v>
      </c>
      <c r="G34" s="89">
        <v>330000</v>
      </c>
      <c r="H34" s="72">
        <f t="shared" si="0"/>
        <v>31904</v>
      </c>
      <c r="I34" s="73">
        <f t="shared" si="1"/>
        <v>15952</v>
      </c>
      <c r="J34" s="72">
        <f t="shared" si="2"/>
        <v>5056.0000000000009</v>
      </c>
      <c r="K34" s="73">
        <f t="shared" si="3"/>
        <v>2528.0000000000005</v>
      </c>
      <c r="L34" s="72">
        <f t="shared" si="4"/>
        <v>36960</v>
      </c>
      <c r="M34" s="80">
        <f t="shared" si="5"/>
        <v>18480</v>
      </c>
      <c r="N34" s="99">
        <f t="shared" si="7"/>
        <v>57049.599999999999</v>
      </c>
      <c r="O34" s="98">
        <f t="shared" si="6"/>
        <v>28524.799999999999</v>
      </c>
    </row>
    <row r="35" spans="2:15" s="56" customFormat="1" ht="13.5" customHeight="1">
      <c r="B35" s="84" t="s">
        <v>132</v>
      </c>
      <c r="C35" s="92">
        <v>340000</v>
      </c>
      <c r="D35" s="92">
        <v>11330</v>
      </c>
      <c r="E35" s="91">
        <v>330000</v>
      </c>
      <c r="F35" s="90" t="s">
        <v>120</v>
      </c>
      <c r="G35" s="89">
        <v>350000</v>
      </c>
      <c r="H35" s="72">
        <f t="shared" si="0"/>
        <v>33898</v>
      </c>
      <c r="I35" s="73">
        <f t="shared" si="1"/>
        <v>16949</v>
      </c>
      <c r="J35" s="72">
        <f t="shared" si="2"/>
        <v>5372.0000000000009</v>
      </c>
      <c r="K35" s="73">
        <f t="shared" si="3"/>
        <v>2686.0000000000005</v>
      </c>
      <c r="L35" s="72">
        <f t="shared" si="4"/>
        <v>39270</v>
      </c>
      <c r="M35" s="80">
        <f t="shared" si="5"/>
        <v>19635</v>
      </c>
      <c r="N35" s="99">
        <f t="shared" si="7"/>
        <v>60615.199999999997</v>
      </c>
      <c r="O35" s="98">
        <f t="shared" si="6"/>
        <v>30307.599999999999</v>
      </c>
    </row>
    <row r="36" spans="2:15" s="56" customFormat="1" ht="13.5" customHeight="1">
      <c r="B36" s="84" t="s">
        <v>131</v>
      </c>
      <c r="C36" s="92">
        <v>360000</v>
      </c>
      <c r="D36" s="92">
        <v>12000</v>
      </c>
      <c r="E36" s="91">
        <v>350000</v>
      </c>
      <c r="F36" s="90" t="s">
        <v>120</v>
      </c>
      <c r="G36" s="89">
        <v>370000</v>
      </c>
      <c r="H36" s="72">
        <f t="shared" si="0"/>
        <v>35892</v>
      </c>
      <c r="I36" s="73">
        <f t="shared" si="1"/>
        <v>17946</v>
      </c>
      <c r="J36" s="72">
        <f t="shared" si="2"/>
        <v>5688.0000000000009</v>
      </c>
      <c r="K36" s="73">
        <f t="shared" si="3"/>
        <v>2844.0000000000005</v>
      </c>
      <c r="L36" s="72">
        <f t="shared" si="4"/>
        <v>41580</v>
      </c>
      <c r="M36" s="80">
        <f t="shared" si="5"/>
        <v>20790</v>
      </c>
      <c r="N36" s="99">
        <f t="shared" si="7"/>
        <v>64180.799999999996</v>
      </c>
      <c r="O36" s="98">
        <f t="shared" si="6"/>
        <v>32090.399999999998</v>
      </c>
    </row>
    <row r="37" spans="2:15" s="56" customFormat="1" ht="13.5" customHeight="1">
      <c r="B37" s="84" t="s">
        <v>130</v>
      </c>
      <c r="C37" s="92">
        <v>380000</v>
      </c>
      <c r="D37" s="92">
        <v>12670</v>
      </c>
      <c r="E37" s="91">
        <v>370000</v>
      </c>
      <c r="F37" s="90" t="s">
        <v>120</v>
      </c>
      <c r="G37" s="89">
        <v>395000</v>
      </c>
      <c r="H37" s="72">
        <f t="shared" si="0"/>
        <v>37886</v>
      </c>
      <c r="I37" s="73">
        <f t="shared" si="1"/>
        <v>18943</v>
      </c>
      <c r="J37" s="72">
        <f t="shared" si="2"/>
        <v>6004.0000000000009</v>
      </c>
      <c r="K37" s="73">
        <f t="shared" si="3"/>
        <v>3002.0000000000005</v>
      </c>
      <c r="L37" s="72">
        <f t="shared" si="4"/>
        <v>43890</v>
      </c>
      <c r="M37" s="80">
        <f t="shared" si="5"/>
        <v>21945</v>
      </c>
      <c r="N37" s="99">
        <f t="shared" si="7"/>
        <v>67746.399999999994</v>
      </c>
      <c r="O37" s="98">
        <f t="shared" si="6"/>
        <v>33873.199999999997</v>
      </c>
    </row>
    <row r="38" spans="2:15" s="56" customFormat="1" ht="13.5" customHeight="1">
      <c r="B38" s="84" t="s">
        <v>129</v>
      </c>
      <c r="C38" s="92">
        <v>410000</v>
      </c>
      <c r="D38" s="92">
        <v>13670</v>
      </c>
      <c r="E38" s="91">
        <v>395000</v>
      </c>
      <c r="F38" s="90" t="s">
        <v>120</v>
      </c>
      <c r="G38" s="89">
        <v>425000</v>
      </c>
      <c r="H38" s="72">
        <f t="shared" si="0"/>
        <v>40877</v>
      </c>
      <c r="I38" s="73">
        <f t="shared" si="1"/>
        <v>20438.5</v>
      </c>
      <c r="J38" s="72">
        <f t="shared" si="2"/>
        <v>6478.0000000000009</v>
      </c>
      <c r="K38" s="73">
        <f t="shared" si="3"/>
        <v>3239.0000000000005</v>
      </c>
      <c r="L38" s="72">
        <f t="shared" si="4"/>
        <v>47355</v>
      </c>
      <c r="M38" s="80">
        <f t="shared" si="5"/>
        <v>23677.5</v>
      </c>
      <c r="N38" s="99">
        <f t="shared" si="7"/>
        <v>73094.8</v>
      </c>
      <c r="O38" s="98">
        <f t="shared" si="6"/>
        <v>36547.4</v>
      </c>
    </row>
    <row r="39" spans="2:15" s="56" customFormat="1" ht="13.5" customHeight="1">
      <c r="B39" s="84" t="s">
        <v>128</v>
      </c>
      <c r="C39" s="92">
        <v>440000</v>
      </c>
      <c r="D39" s="92">
        <v>14670</v>
      </c>
      <c r="E39" s="91">
        <v>425000</v>
      </c>
      <c r="F39" s="90" t="s">
        <v>120</v>
      </c>
      <c r="G39" s="89">
        <v>455000</v>
      </c>
      <c r="H39" s="72">
        <f t="shared" si="0"/>
        <v>43868</v>
      </c>
      <c r="I39" s="73">
        <f t="shared" si="1"/>
        <v>21934</v>
      </c>
      <c r="J39" s="72">
        <f t="shared" si="2"/>
        <v>6952.0000000000009</v>
      </c>
      <c r="K39" s="73">
        <f t="shared" si="3"/>
        <v>3476.0000000000005</v>
      </c>
      <c r="L39" s="72">
        <f t="shared" si="4"/>
        <v>50820</v>
      </c>
      <c r="M39" s="80">
        <f t="shared" si="5"/>
        <v>25410</v>
      </c>
      <c r="N39" s="99">
        <f t="shared" si="7"/>
        <v>78443.199999999997</v>
      </c>
      <c r="O39" s="98">
        <f t="shared" si="6"/>
        <v>39221.599999999999</v>
      </c>
    </row>
    <row r="40" spans="2:15" s="56" customFormat="1" ht="13.5" customHeight="1">
      <c r="B40" s="84" t="s">
        <v>127</v>
      </c>
      <c r="C40" s="92">
        <v>470000</v>
      </c>
      <c r="D40" s="92">
        <v>15670</v>
      </c>
      <c r="E40" s="91">
        <v>455000</v>
      </c>
      <c r="F40" s="90" t="s">
        <v>120</v>
      </c>
      <c r="G40" s="89">
        <v>485000</v>
      </c>
      <c r="H40" s="72">
        <f t="shared" si="0"/>
        <v>46859</v>
      </c>
      <c r="I40" s="73">
        <f t="shared" si="1"/>
        <v>23429.5</v>
      </c>
      <c r="J40" s="72">
        <f t="shared" si="2"/>
        <v>7426.0000000000009</v>
      </c>
      <c r="K40" s="73">
        <f t="shared" si="3"/>
        <v>3713.0000000000005</v>
      </c>
      <c r="L40" s="72">
        <f t="shared" si="4"/>
        <v>54285</v>
      </c>
      <c r="M40" s="80">
        <f t="shared" si="5"/>
        <v>27142.5</v>
      </c>
      <c r="N40" s="99">
        <f t="shared" si="7"/>
        <v>83791.599999999991</v>
      </c>
      <c r="O40" s="98">
        <f t="shared" si="6"/>
        <v>41895.799999999996</v>
      </c>
    </row>
    <row r="41" spans="2:15" s="56" customFormat="1" ht="13.5" customHeight="1">
      <c r="B41" s="84" t="s">
        <v>126</v>
      </c>
      <c r="C41" s="92">
        <v>500000</v>
      </c>
      <c r="D41" s="92">
        <v>16670</v>
      </c>
      <c r="E41" s="91">
        <v>485000</v>
      </c>
      <c r="F41" s="90" t="s">
        <v>120</v>
      </c>
      <c r="G41" s="89">
        <v>515000</v>
      </c>
      <c r="H41" s="72">
        <f t="shared" si="0"/>
        <v>49850</v>
      </c>
      <c r="I41" s="73">
        <f t="shared" si="1"/>
        <v>24925</v>
      </c>
      <c r="J41" s="72">
        <f t="shared" si="2"/>
        <v>7900.0000000000009</v>
      </c>
      <c r="K41" s="73">
        <f t="shared" si="3"/>
        <v>3950.0000000000005</v>
      </c>
      <c r="L41" s="72">
        <f t="shared" si="4"/>
        <v>57750</v>
      </c>
      <c r="M41" s="80">
        <f t="shared" si="5"/>
        <v>28875</v>
      </c>
      <c r="N41" s="99">
        <f t="shared" si="7"/>
        <v>89140</v>
      </c>
      <c r="O41" s="98">
        <f t="shared" si="6"/>
        <v>44570</v>
      </c>
    </row>
    <row r="42" spans="2:15" s="56" customFormat="1" ht="13.5" customHeight="1">
      <c r="B42" s="84" t="s">
        <v>125</v>
      </c>
      <c r="C42" s="92">
        <v>530000</v>
      </c>
      <c r="D42" s="92">
        <v>17670</v>
      </c>
      <c r="E42" s="91">
        <v>515000</v>
      </c>
      <c r="F42" s="90" t="s">
        <v>120</v>
      </c>
      <c r="G42" s="89">
        <v>545000</v>
      </c>
      <c r="H42" s="72">
        <f t="shared" si="0"/>
        <v>52841</v>
      </c>
      <c r="I42" s="73">
        <f t="shared" si="1"/>
        <v>26420.5</v>
      </c>
      <c r="J42" s="72">
        <f t="shared" si="2"/>
        <v>8374</v>
      </c>
      <c r="K42" s="73">
        <f t="shared" si="3"/>
        <v>4187</v>
      </c>
      <c r="L42" s="72">
        <f t="shared" si="4"/>
        <v>61215</v>
      </c>
      <c r="M42" s="80">
        <f t="shared" si="5"/>
        <v>30607.5</v>
      </c>
      <c r="N42" s="99">
        <f t="shared" si="7"/>
        <v>94488.4</v>
      </c>
      <c r="O42" s="98">
        <f t="shared" si="6"/>
        <v>47244.2</v>
      </c>
    </row>
    <row r="43" spans="2:15" s="56" customFormat="1" ht="13.5" customHeight="1">
      <c r="B43" s="84" t="s">
        <v>124</v>
      </c>
      <c r="C43" s="92">
        <v>560000</v>
      </c>
      <c r="D43" s="92">
        <v>18670</v>
      </c>
      <c r="E43" s="91">
        <v>545000</v>
      </c>
      <c r="F43" s="90" t="s">
        <v>120</v>
      </c>
      <c r="G43" s="89">
        <v>575000</v>
      </c>
      <c r="H43" s="72">
        <f t="shared" si="0"/>
        <v>55832</v>
      </c>
      <c r="I43" s="73">
        <f t="shared" si="1"/>
        <v>27916</v>
      </c>
      <c r="J43" s="72">
        <f t="shared" si="2"/>
        <v>8848</v>
      </c>
      <c r="K43" s="73">
        <f t="shared" si="3"/>
        <v>4424</v>
      </c>
      <c r="L43" s="72">
        <f t="shared" si="4"/>
        <v>64680</v>
      </c>
      <c r="M43" s="80">
        <f t="shared" si="5"/>
        <v>32340</v>
      </c>
      <c r="N43" s="99">
        <f t="shared" si="7"/>
        <v>99836.800000000003</v>
      </c>
      <c r="O43" s="98">
        <f t="shared" si="6"/>
        <v>49918.400000000001</v>
      </c>
    </row>
    <row r="44" spans="2:15" s="56" customFormat="1" ht="13.5" customHeight="1">
      <c r="B44" s="84" t="s">
        <v>123</v>
      </c>
      <c r="C44" s="92">
        <v>590000</v>
      </c>
      <c r="D44" s="92">
        <v>19670</v>
      </c>
      <c r="E44" s="91">
        <v>575000</v>
      </c>
      <c r="F44" s="90" t="s">
        <v>120</v>
      </c>
      <c r="G44" s="89">
        <v>605000</v>
      </c>
      <c r="H44" s="72">
        <f t="shared" si="0"/>
        <v>58823</v>
      </c>
      <c r="I44" s="73">
        <f t="shared" si="1"/>
        <v>29411.5</v>
      </c>
      <c r="J44" s="72">
        <f t="shared" si="2"/>
        <v>9322.0000000000018</v>
      </c>
      <c r="K44" s="73">
        <f t="shared" si="3"/>
        <v>4661.0000000000009</v>
      </c>
      <c r="L44" s="72">
        <f t="shared" si="4"/>
        <v>68145</v>
      </c>
      <c r="M44" s="80">
        <f t="shared" si="5"/>
        <v>34072.5</v>
      </c>
      <c r="N44" s="99">
        <f t="shared" si="7"/>
        <v>105185.2</v>
      </c>
      <c r="O44" s="98">
        <f t="shared" si="6"/>
        <v>52592.6</v>
      </c>
    </row>
    <row r="45" spans="2:15" s="56" customFormat="1" ht="13.5" customHeight="1" thickBot="1">
      <c r="B45" s="84" t="s">
        <v>122</v>
      </c>
      <c r="C45" s="92">
        <v>620000</v>
      </c>
      <c r="D45" s="92">
        <v>20670</v>
      </c>
      <c r="E45" s="91">
        <v>605000</v>
      </c>
      <c r="F45" s="90" t="s">
        <v>120</v>
      </c>
      <c r="G45" s="89">
        <v>635000</v>
      </c>
      <c r="H45" s="72">
        <f t="shared" si="0"/>
        <v>61814</v>
      </c>
      <c r="I45" s="73">
        <f t="shared" si="1"/>
        <v>30907</v>
      </c>
      <c r="J45" s="72">
        <f t="shared" si="2"/>
        <v>9796.0000000000018</v>
      </c>
      <c r="K45" s="73">
        <f t="shared" si="3"/>
        <v>4898.0000000000009</v>
      </c>
      <c r="L45" s="72">
        <f t="shared" si="4"/>
        <v>71610</v>
      </c>
      <c r="M45" s="80">
        <f t="shared" si="5"/>
        <v>35805</v>
      </c>
      <c r="N45" s="97">
        <f t="shared" si="7"/>
        <v>110533.59999999999</v>
      </c>
      <c r="O45" s="96">
        <f t="shared" si="6"/>
        <v>55266.799999999996</v>
      </c>
    </row>
    <row r="46" spans="2:15" s="56" customFormat="1" ht="13.5" customHeight="1" thickTop="1">
      <c r="B46" s="84">
        <v>35</v>
      </c>
      <c r="C46" s="92">
        <v>650000</v>
      </c>
      <c r="D46" s="92">
        <v>21670</v>
      </c>
      <c r="E46" s="91">
        <v>635000</v>
      </c>
      <c r="F46" s="90" t="s">
        <v>120</v>
      </c>
      <c r="G46" s="89">
        <v>665000</v>
      </c>
      <c r="H46" s="72">
        <f t="shared" si="0"/>
        <v>64805</v>
      </c>
      <c r="I46" s="73">
        <f t="shared" si="1"/>
        <v>32402.5</v>
      </c>
      <c r="J46" s="72">
        <f t="shared" si="2"/>
        <v>10270.000000000002</v>
      </c>
      <c r="K46" s="73">
        <f t="shared" si="3"/>
        <v>5135.0000000000009</v>
      </c>
      <c r="L46" s="72">
        <f t="shared" si="4"/>
        <v>75075</v>
      </c>
      <c r="M46" s="80">
        <f t="shared" si="5"/>
        <v>37537.5</v>
      </c>
      <c r="N46" s="95"/>
      <c r="O46" s="94" t="s">
        <v>121</v>
      </c>
    </row>
    <row r="47" spans="2:15" s="56" customFormat="1" ht="13.5" customHeight="1">
      <c r="B47" s="84">
        <v>36</v>
      </c>
      <c r="C47" s="92">
        <v>680000</v>
      </c>
      <c r="D47" s="92">
        <v>22670</v>
      </c>
      <c r="E47" s="91">
        <v>665000</v>
      </c>
      <c r="F47" s="90" t="s">
        <v>120</v>
      </c>
      <c r="G47" s="89">
        <v>695000</v>
      </c>
      <c r="H47" s="72">
        <f t="shared" si="0"/>
        <v>67796</v>
      </c>
      <c r="I47" s="73">
        <f t="shared" si="1"/>
        <v>33898</v>
      </c>
      <c r="J47" s="72">
        <f t="shared" si="2"/>
        <v>10744.000000000002</v>
      </c>
      <c r="K47" s="73">
        <f t="shared" si="3"/>
        <v>5372.0000000000009</v>
      </c>
      <c r="L47" s="72">
        <f t="shared" si="4"/>
        <v>78540</v>
      </c>
      <c r="M47" s="80">
        <f t="shared" si="5"/>
        <v>39270</v>
      </c>
      <c r="N47" s="79"/>
      <c r="O47" s="62"/>
    </row>
    <row r="48" spans="2:15" s="56" customFormat="1" ht="13.5" customHeight="1">
      <c r="B48" s="84">
        <v>37</v>
      </c>
      <c r="C48" s="92">
        <v>710000</v>
      </c>
      <c r="D48" s="92">
        <v>23670</v>
      </c>
      <c r="E48" s="91">
        <v>695000</v>
      </c>
      <c r="F48" s="90" t="s">
        <v>120</v>
      </c>
      <c r="G48" s="89">
        <v>730000</v>
      </c>
      <c r="H48" s="72">
        <f t="shared" si="0"/>
        <v>70787</v>
      </c>
      <c r="I48" s="73">
        <f t="shared" si="1"/>
        <v>35393.5</v>
      </c>
      <c r="J48" s="72">
        <f t="shared" si="2"/>
        <v>11218.000000000002</v>
      </c>
      <c r="K48" s="73">
        <f t="shared" si="3"/>
        <v>5609.0000000000009</v>
      </c>
      <c r="L48" s="72">
        <f t="shared" si="4"/>
        <v>82005</v>
      </c>
      <c r="M48" s="80">
        <f t="shared" si="5"/>
        <v>41002.5</v>
      </c>
      <c r="N48" s="79"/>
      <c r="O48" s="62"/>
    </row>
    <row r="49" spans="2:39" s="56" customFormat="1" ht="13.5" customHeight="1">
      <c r="B49" s="84">
        <v>38</v>
      </c>
      <c r="C49" s="92">
        <v>750000</v>
      </c>
      <c r="D49" s="92">
        <v>25000</v>
      </c>
      <c r="E49" s="91">
        <v>730000</v>
      </c>
      <c r="F49" s="90" t="s">
        <v>120</v>
      </c>
      <c r="G49" s="89">
        <v>770000</v>
      </c>
      <c r="H49" s="72">
        <f t="shared" si="0"/>
        <v>74775</v>
      </c>
      <c r="I49" s="73">
        <f t="shared" si="1"/>
        <v>37387.5</v>
      </c>
      <c r="J49" s="72">
        <f t="shared" si="2"/>
        <v>11850.000000000002</v>
      </c>
      <c r="K49" s="73">
        <f t="shared" si="3"/>
        <v>5925.0000000000009</v>
      </c>
      <c r="L49" s="72">
        <f t="shared" si="4"/>
        <v>86625</v>
      </c>
      <c r="M49" s="80">
        <f t="shared" si="5"/>
        <v>43312.5</v>
      </c>
      <c r="N49" s="79"/>
      <c r="O49" s="93"/>
    </row>
    <row r="50" spans="2:39" s="56" customFormat="1" ht="13.5" customHeight="1">
      <c r="B50" s="84">
        <v>39</v>
      </c>
      <c r="C50" s="92">
        <v>790000</v>
      </c>
      <c r="D50" s="92">
        <v>26330</v>
      </c>
      <c r="E50" s="91">
        <v>770000</v>
      </c>
      <c r="F50" s="90" t="s">
        <v>120</v>
      </c>
      <c r="G50" s="89">
        <v>810000</v>
      </c>
      <c r="H50" s="72">
        <f t="shared" si="0"/>
        <v>78763</v>
      </c>
      <c r="I50" s="73">
        <f t="shared" si="1"/>
        <v>39381.5</v>
      </c>
      <c r="J50" s="72">
        <f t="shared" si="2"/>
        <v>12482.000000000002</v>
      </c>
      <c r="K50" s="73">
        <f t="shared" si="3"/>
        <v>6241.0000000000009</v>
      </c>
      <c r="L50" s="72">
        <f t="shared" si="4"/>
        <v>91245</v>
      </c>
      <c r="M50" s="80">
        <f t="shared" si="5"/>
        <v>45622.5</v>
      </c>
      <c r="N50" s="79"/>
      <c r="O50" s="62"/>
    </row>
    <row r="51" spans="2:39" s="56" customFormat="1" ht="13.5" customHeight="1">
      <c r="B51" s="84">
        <v>40</v>
      </c>
      <c r="C51" s="92">
        <v>830000</v>
      </c>
      <c r="D51" s="92">
        <v>27670</v>
      </c>
      <c r="E51" s="91">
        <v>810000</v>
      </c>
      <c r="F51" s="90" t="s">
        <v>120</v>
      </c>
      <c r="G51" s="89">
        <v>855000</v>
      </c>
      <c r="H51" s="72">
        <f t="shared" si="0"/>
        <v>82751</v>
      </c>
      <c r="I51" s="73">
        <f t="shared" si="1"/>
        <v>41375.5</v>
      </c>
      <c r="J51" s="72">
        <f t="shared" si="2"/>
        <v>13114.000000000002</v>
      </c>
      <c r="K51" s="73">
        <f t="shared" si="3"/>
        <v>6557.0000000000009</v>
      </c>
      <c r="L51" s="72">
        <f t="shared" si="4"/>
        <v>95865</v>
      </c>
      <c r="M51" s="80">
        <f t="shared" si="5"/>
        <v>47932.5</v>
      </c>
      <c r="N51" s="79"/>
      <c r="O51" s="62"/>
    </row>
    <row r="52" spans="2:39" s="56" customFormat="1" ht="13.5" customHeight="1">
      <c r="B52" s="84">
        <v>41</v>
      </c>
      <c r="C52" s="88">
        <v>880000</v>
      </c>
      <c r="D52" s="88">
        <v>29330</v>
      </c>
      <c r="E52" s="87">
        <v>855000</v>
      </c>
      <c r="F52" s="86" t="s">
        <v>120</v>
      </c>
      <c r="G52" s="85">
        <v>905000</v>
      </c>
      <c r="H52" s="72">
        <f t="shared" si="0"/>
        <v>87736</v>
      </c>
      <c r="I52" s="73">
        <f t="shared" si="1"/>
        <v>43868</v>
      </c>
      <c r="J52" s="72">
        <f t="shared" si="2"/>
        <v>13904.000000000002</v>
      </c>
      <c r="K52" s="73">
        <f t="shared" si="3"/>
        <v>6952.0000000000009</v>
      </c>
      <c r="L52" s="72">
        <f t="shared" si="4"/>
        <v>101640</v>
      </c>
      <c r="M52" s="80">
        <f t="shared" si="5"/>
        <v>50820</v>
      </c>
      <c r="N52" s="79"/>
      <c r="O52" s="62"/>
    </row>
    <row r="53" spans="2:39" s="56" customFormat="1" ht="13.5" customHeight="1">
      <c r="B53" s="84">
        <v>42</v>
      </c>
      <c r="C53" s="82">
        <v>930000</v>
      </c>
      <c r="D53" s="82">
        <v>31000</v>
      </c>
      <c r="E53" s="76">
        <v>905000</v>
      </c>
      <c r="F53" s="75" t="s">
        <v>120</v>
      </c>
      <c r="G53" s="81">
        <v>955000</v>
      </c>
      <c r="H53" s="72">
        <f t="shared" si="0"/>
        <v>92721</v>
      </c>
      <c r="I53" s="73">
        <f t="shared" si="1"/>
        <v>46360.5</v>
      </c>
      <c r="J53" s="72">
        <f t="shared" si="2"/>
        <v>14694.000000000002</v>
      </c>
      <c r="K53" s="73">
        <f t="shared" si="3"/>
        <v>7347.0000000000009</v>
      </c>
      <c r="L53" s="72">
        <f t="shared" si="4"/>
        <v>107415</v>
      </c>
      <c r="M53" s="80">
        <f t="shared" si="5"/>
        <v>53707.5</v>
      </c>
      <c r="N53" s="79"/>
      <c r="O53" s="62"/>
    </row>
    <row r="54" spans="2:39" s="56" customFormat="1" ht="13.5" customHeight="1">
      <c r="B54" s="83">
        <v>43</v>
      </c>
      <c r="C54" s="82">
        <v>980000</v>
      </c>
      <c r="D54" s="82">
        <v>32670</v>
      </c>
      <c r="E54" s="76">
        <v>955000</v>
      </c>
      <c r="F54" s="75" t="s">
        <v>120</v>
      </c>
      <c r="G54" s="81">
        <v>1005000</v>
      </c>
      <c r="H54" s="72">
        <f t="shared" si="0"/>
        <v>97706</v>
      </c>
      <c r="I54" s="73">
        <f t="shared" si="1"/>
        <v>48853</v>
      </c>
      <c r="J54" s="72">
        <f t="shared" si="2"/>
        <v>15484.000000000002</v>
      </c>
      <c r="K54" s="73">
        <f t="shared" si="3"/>
        <v>7742.0000000000009</v>
      </c>
      <c r="L54" s="72">
        <f t="shared" si="4"/>
        <v>113190</v>
      </c>
      <c r="M54" s="80">
        <f t="shared" si="5"/>
        <v>56595</v>
      </c>
      <c r="N54" s="79"/>
      <c r="O54" s="62"/>
      <c r="P54" s="61"/>
      <c r="Q54" s="61"/>
      <c r="R54" s="61"/>
      <c r="S54" s="61"/>
      <c r="T54" s="61"/>
      <c r="U54" s="61"/>
      <c r="V54" s="61"/>
      <c r="W54" s="61"/>
      <c r="X54" s="61"/>
      <c r="Y54" s="61"/>
      <c r="Z54" s="61"/>
      <c r="AA54" s="61"/>
      <c r="AB54" s="61"/>
      <c r="AC54" s="61"/>
      <c r="AD54" s="61"/>
      <c r="AE54" s="61"/>
      <c r="AF54" s="61"/>
      <c r="AG54" s="61"/>
      <c r="AH54" s="61"/>
      <c r="AI54" s="61"/>
      <c r="AJ54" s="61"/>
      <c r="AK54" s="61"/>
      <c r="AL54" s="61"/>
      <c r="AM54" s="61"/>
    </row>
    <row r="55" spans="2:39" s="56" customFormat="1" ht="13.5" customHeight="1">
      <c r="B55" s="78">
        <v>44</v>
      </c>
      <c r="C55" s="77">
        <v>1030000</v>
      </c>
      <c r="D55" s="77">
        <v>34330</v>
      </c>
      <c r="E55" s="76">
        <v>1005000</v>
      </c>
      <c r="F55" s="75" t="s">
        <v>120</v>
      </c>
      <c r="G55" s="74">
        <v>1055000</v>
      </c>
      <c r="H55" s="72">
        <f t="shared" si="0"/>
        <v>102691</v>
      </c>
      <c r="I55" s="73">
        <f t="shared" si="1"/>
        <v>51345.5</v>
      </c>
      <c r="J55" s="72">
        <f t="shared" si="2"/>
        <v>16274.000000000002</v>
      </c>
      <c r="K55" s="73">
        <f t="shared" si="3"/>
        <v>8137.0000000000009</v>
      </c>
      <c r="L55" s="72">
        <f t="shared" si="4"/>
        <v>118965</v>
      </c>
      <c r="M55" s="71">
        <f t="shared" si="5"/>
        <v>59482.5</v>
      </c>
      <c r="N55" s="62"/>
      <c r="O55" s="62"/>
      <c r="P55" s="61"/>
      <c r="Q55" s="61"/>
      <c r="R55" s="61"/>
      <c r="S55" s="61"/>
      <c r="T55" s="61"/>
      <c r="U55" s="61"/>
      <c r="V55" s="61"/>
      <c r="W55" s="61"/>
      <c r="X55" s="61"/>
      <c r="Y55" s="61"/>
      <c r="Z55" s="61"/>
      <c r="AA55" s="61"/>
      <c r="AB55" s="61"/>
      <c r="AC55" s="61"/>
      <c r="AD55" s="61"/>
      <c r="AE55" s="61"/>
      <c r="AF55" s="61"/>
      <c r="AG55" s="61"/>
      <c r="AH55" s="61"/>
      <c r="AI55" s="61"/>
      <c r="AJ55" s="61"/>
      <c r="AK55" s="61"/>
      <c r="AL55" s="61"/>
      <c r="AM55" s="61"/>
    </row>
    <row r="56" spans="2:39" s="56" customFormat="1" ht="13.5" customHeight="1">
      <c r="B56" s="78">
        <v>45</v>
      </c>
      <c r="C56" s="77">
        <v>1090000</v>
      </c>
      <c r="D56" s="77">
        <v>36330</v>
      </c>
      <c r="E56" s="76">
        <v>1055000</v>
      </c>
      <c r="F56" s="75" t="s">
        <v>120</v>
      </c>
      <c r="G56" s="74">
        <v>1115000</v>
      </c>
      <c r="H56" s="72">
        <f t="shared" si="0"/>
        <v>108673</v>
      </c>
      <c r="I56" s="73">
        <f t="shared" si="1"/>
        <v>54336.5</v>
      </c>
      <c r="J56" s="72">
        <f t="shared" si="2"/>
        <v>17222</v>
      </c>
      <c r="K56" s="73">
        <f t="shared" si="3"/>
        <v>8611</v>
      </c>
      <c r="L56" s="72">
        <f t="shared" si="4"/>
        <v>125895</v>
      </c>
      <c r="M56" s="71">
        <f t="shared" si="5"/>
        <v>62947.5</v>
      </c>
      <c r="N56" s="62"/>
      <c r="O56" s="62"/>
      <c r="P56" s="61"/>
      <c r="Q56" s="61"/>
      <c r="R56" s="61"/>
      <c r="S56" s="61"/>
      <c r="T56" s="61"/>
      <c r="U56" s="61"/>
      <c r="V56" s="61"/>
      <c r="W56" s="61"/>
      <c r="X56" s="61"/>
      <c r="Y56" s="61"/>
      <c r="Z56" s="61"/>
      <c r="AA56" s="61"/>
      <c r="AB56" s="61"/>
      <c r="AC56" s="61"/>
      <c r="AD56" s="61"/>
      <c r="AE56" s="61"/>
      <c r="AF56" s="61"/>
      <c r="AG56" s="61"/>
      <c r="AH56" s="61"/>
      <c r="AI56" s="61"/>
      <c r="AJ56" s="61"/>
      <c r="AK56" s="61"/>
      <c r="AL56" s="61"/>
      <c r="AM56" s="61"/>
    </row>
    <row r="57" spans="2:39" s="56" customFormat="1" ht="13.5" customHeight="1">
      <c r="B57" s="78">
        <v>46</v>
      </c>
      <c r="C57" s="77">
        <v>1150000</v>
      </c>
      <c r="D57" s="77">
        <v>38330</v>
      </c>
      <c r="E57" s="76">
        <v>1115000</v>
      </c>
      <c r="F57" s="75" t="s">
        <v>120</v>
      </c>
      <c r="G57" s="74">
        <v>1175000</v>
      </c>
      <c r="H57" s="72">
        <f t="shared" si="0"/>
        <v>114655</v>
      </c>
      <c r="I57" s="73">
        <f t="shared" si="1"/>
        <v>57327.5</v>
      </c>
      <c r="J57" s="72">
        <f t="shared" si="2"/>
        <v>18170</v>
      </c>
      <c r="K57" s="73">
        <f t="shared" si="3"/>
        <v>9085</v>
      </c>
      <c r="L57" s="72">
        <f t="shared" si="4"/>
        <v>132825</v>
      </c>
      <c r="M57" s="71">
        <f t="shared" si="5"/>
        <v>66412.5</v>
      </c>
      <c r="N57" s="62"/>
      <c r="O57" s="62"/>
      <c r="P57" s="61"/>
      <c r="Q57" s="61"/>
      <c r="R57" s="61"/>
      <c r="S57" s="61"/>
      <c r="T57" s="61"/>
      <c r="U57" s="61"/>
      <c r="V57" s="61"/>
      <c r="W57" s="61"/>
      <c r="X57" s="61"/>
      <c r="Y57" s="61"/>
      <c r="Z57" s="61"/>
      <c r="AA57" s="61"/>
      <c r="AB57" s="61"/>
      <c r="AC57" s="61"/>
      <c r="AD57" s="61"/>
      <c r="AE57" s="61"/>
      <c r="AF57" s="61"/>
      <c r="AG57" s="61"/>
      <c r="AH57" s="61"/>
      <c r="AI57" s="61"/>
      <c r="AJ57" s="61"/>
      <c r="AK57" s="61"/>
      <c r="AL57" s="61"/>
      <c r="AM57" s="61"/>
    </row>
    <row r="58" spans="2:39" s="56" customFormat="1" ht="13.5" customHeight="1" thickBot="1">
      <c r="B58" s="70">
        <v>47</v>
      </c>
      <c r="C58" s="69">
        <v>1210000</v>
      </c>
      <c r="D58" s="69">
        <v>40330</v>
      </c>
      <c r="E58" s="68">
        <v>1175000</v>
      </c>
      <c r="F58" s="67" t="s">
        <v>120</v>
      </c>
      <c r="G58" s="66"/>
      <c r="H58" s="64">
        <f t="shared" si="0"/>
        <v>120637</v>
      </c>
      <c r="I58" s="65">
        <f t="shared" si="1"/>
        <v>60318.5</v>
      </c>
      <c r="J58" s="64">
        <f t="shared" si="2"/>
        <v>19118.000000000004</v>
      </c>
      <c r="K58" s="65">
        <f t="shared" si="3"/>
        <v>9559.0000000000018</v>
      </c>
      <c r="L58" s="64">
        <f t="shared" si="4"/>
        <v>139755</v>
      </c>
      <c r="M58" s="63">
        <f t="shared" si="5"/>
        <v>69877.5</v>
      </c>
      <c r="N58" s="62"/>
      <c r="O58" s="62"/>
      <c r="P58" s="61"/>
      <c r="Q58" s="61"/>
      <c r="R58" s="61"/>
      <c r="S58" s="61"/>
      <c r="T58" s="61"/>
      <c r="U58" s="61"/>
      <c r="V58" s="61"/>
      <c r="W58" s="61"/>
      <c r="X58" s="61"/>
      <c r="Y58" s="61"/>
      <c r="Z58" s="61"/>
      <c r="AA58" s="61"/>
      <c r="AB58" s="61"/>
      <c r="AC58" s="61"/>
      <c r="AD58" s="61"/>
      <c r="AE58" s="61"/>
      <c r="AF58" s="61"/>
      <c r="AG58" s="61"/>
      <c r="AH58" s="61"/>
      <c r="AI58" s="61"/>
      <c r="AJ58" s="61"/>
      <c r="AK58" s="61"/>
      <c r="AL58" s="61"/>
      <c r="AM58" s="61"/>
    </row>
    <row r="59" spans="2:39" s="56" customFormat="1" ht="13.5" customHeight="1" thickTop="1">
      <c r="B59" s="266" t="s">
        <v>119</v>
      </c>
      <c r="C59" s="266"/>
      <c r="D59" s="266"/>
      <c r="E59" s="266"/>
      <c r="F59" s="266"/>
      <c r="G59" s="266"/>
      <c r="H59" s="266"/>
      <c r="I59" s="266"/>
      <c r="J59" s="266"/>
      <c r="K59" s="266"/>
      <c r="L59" s="265"/>
      <c r="M59" s="265"/>
      <c r="N59" s="265"/>
      <c r="O59" s="265"/>
      <c r="P59" s="265"/>
    </row>
    <row r="60" spans="2:39" s="56" customFormat="1" ht="13.5" customHeight="1">
      <c r="B60" s="265" t="s">
        <v>118</v>
      </c>
      <c r="C60" s="265"/>
      <c r="D60" s="265"/>
      <c r="E60" s="265"/>
      <c r="F60" s="265"/>
      <c r="G60" s="265"/>
      <c r="H60" s="265"/>
      <c r="I60" s="265"/>
      <c r="J60" s="265"/>
      <c r="K60" s="265"/>
      <c r="L60" s="265"/>
      <c r="M60" s="265"/>
      <c r="N60" s="265"/>
      <c r="O60" s="265"/>
      <c r="P60" s="265"/>
    </row>
    <row r="61" spans="2:39" s="56" customFormat="1" ht="13.5" customHeight="1">
      <c r="B61" s="265" t="s">
        <v>117</v>
      </c>
      <c r="C61" s="265"/>
      <c r="D61" s="265"/>
      <c r="E61" s="265"/>
      <c r="F61" s="265"/>
      <c r="G61" s="265"/>
      <c r="H61" s="265"/>
      <c r="I61" s="265"/>
      <c r="J61" s="265"/>
      <c r="K61" s="265"/>
      <c r="L61" s="265"/>
      <c r="M61" s="265"/>
      <c r="N61" s="265"/>
      <c r="O61" s="265"/>
      <c r="P61" s="265"/>
    </row>
    <row r="62" spans="2:39" s="56" customFormat="1" ht="13.5" customHeight="1">
      <c r="B62" s="265" t="s">
        <v>116</v>
      </c>
      <c r="C62" s="265"/>
      <c r="D62" s="265"/>
      <c r="E62" s="265"/>
      <c r="F62" s="265"/>
      <c r="G62" s="265"/>
      <c r="H62" s="265"/>
      <c r="I62" s="265"/>
      <c r="J62" s="265"/>
      <c r="K62" s="265"/>
      <c r="L62" s="265"/>
      <c r="M62" s="265"/>
      <c r="N62" s="265"/>
      <c r="O62" s="265"/>
      <c r="P62" s="265"/>
    </row>
    <row r="63" spans="2:39" s="56" customFormat="1" ht="13.5" customHeight="1">
      <c r="B63" s="265" t="s">
        <v>115</v>
      </c>
      <c r="C63" s="265"/>
      <c r="D63" s="265"/>
      <c r="E63" s="265"/>
      <c r="F63" s="265"/>
      <c r="G63" s="265"/>
      <c r="H63" s="265"/>
      <c r="I63" s="265"/>
      <c r="J63" s="265"/>
      <c r="K63" s="265"/>
      <c r="L63" s="265"/>
      <c r="M63" s="265"/>
      <c r="N63" s="265"/>
      <c r="O63" s="265"/>
      <c r="P63" s="265"/>
    </row>
    <row r="64" spans="2:39" s="56" customFormat="1" ht="13.5" customHeight="1">
      <c r="B64" s="267" t="s">
        <v>114</v>
      </c>
      <c r="C64" s="267"/>
      <c r="D64" s="267"/>
      <c r="E64" s="267"/>
      <c r="F64" s="267"/>
      <c r="G64" s="267"/>
      <c r="H64" s="267"/>
      <c r="I64" s="267"/>
      <c r="J64" s="267"/>
      <c r="K64" s="267"/>
      <c r="L64" s="267"/>
      <c r="M64" s="267"/>
      <c r="N64" s="267"/>
      <c r="O64" s="267"/>
      <c r="P64" s="267"/>
    </row>
    <row r="65" spans="2:16" s="56" customFormat="1" ht="13.5" customHeight="1">
      <c r="B65" s="267" t="s">
        <v>113</v>
      </c>
      <c r="C65" s="267"/>
      <c r="D65" s="267"/>
      <c r="E65" s="267"/>
      <c r="F65" s="267"/>
      <c r="G65" s="267"/>
      <c r="H65" s="267"/>
      <c r="I65" s="267"/>
      <c r="J65" s="267"/>
      <c r="K65" s="267"/>
      <c r="L65" s="267"/>
      <c r="M65" s="267"/>
      <c r="N65" s="267"/>
      <c r="O65" s="267"/>
      <c r="P65" s="267"/>
    </row>
    <row r="66" spans="2:16" s="56" customFormat="1" ht="13.5" customHeight="1">
      <c r="B66" s="267" t="s">
        <v>112</v>
      </c>
      <c r="C66" s="267"/>
      <c r="D66" s="267"/>
      <c r="E66" s="267"/>
      <c r="F66" s="267"/>
      <c r="G66" s="267"/>
      <c r="H66" s="267"/>
      <c r="I66" s="267"/>
      <c r="J66" s="267"/>
      <c r="K66" s="267"/>
      <c r="L66" s="267"/>
      <c r="M66" s="267"/>
      <c r="N66" s="267"/>
      <c r="O66" s="267"/>
      <c r="P66" s="60"/>
    </row>
    <row r="67" spans="2:16" s="56" customFormat="1" ht="13.5" customHeight="1">
      <c r="B67" s="265" t="s">
        <v>111</v>
      </c>
      <c r="C67" s="265"/>
      <c r="D67" s="265"/>
      <c r="E67" s="265"/>
      <c r="F67" s="265"/>
      <c r="G67" s="265"/>
      <c r="H67" s="265"/>
      <c r="I67" s="265"/>
      <c r="J67" s="265"/>
      <c r="K67" s="265"/>
      <c r="L67" s="265"/>
      <c r="M67" s="265"/>
      <c r="N67" s="265"/>
      <c r="O67" s="265"/>
      <c r="P67" s="265"/>
    </row>
    <row r="68" spans="2:16" s="56" customFormat="1" ht="11.25" customHeight="1">
      <c r="B68" s="267" t="s">
        <v>110</v>
      </c>
      <c r="C68" s="267"/>
      <c r="D68" s="267"/>
      <c r="E68" s="267"/>
      <c r="F68" s="267"/>
      <c r="G68" s="267"/>
      <c r="H68" s="267"/>
      <c r="I68" s="267"/>
      <c r="J68" s="267"/>
      <c r="K68" s="267"/>
      <c r="L68" s="267"/>
      <c r="M68" s="267"/>
      <c r="N68" s="267"/>
      <c r="O68" s="267"/>
      <c r="P68" s="267"/>
    </row>
    <row r="69" spans="2:16" s="56" customFormat="1" ht="11.25" customHeight="1">
      <c r="B69" s="265" t="s">
        <v>109</v>
      </c>
      <c r="C69" s="265"/>
      <c r="D69" s="265"/>
      <c r="E69" s="265"/>
      <c r="F69" s="265"/>
      <c r="G69" s="265"/>
      <c r="H69" s="265"/>
      <c r="I69" s="265"/>
      <c r="J69" s="265"/>
      <c r="K69" s="265"/>
      <c r="L69" s="265"/>
      <c r="M69" s="265"/>
      <c r="N69" s="265"/>
      <c r="O69" s="265"/>
      <c r="P69" s="265"/>
    </row>
    <row r="70" spans="2:16" s="56" customFormat="1" ht="11.25" customHeight="1">
      <c r="B70" s="265" t="s">
        <v>108</v>
      </c>
      <c r="C70" s="265"/>
      <c r="D70" s="265"/>
      <c r="E70" s="265"/>
      <c r="F70" s="265"/>
      <c r="G70" s="265"/>
      <c r="H70" s="265"/>
      <c r="I70" s="265"/>
      <c r="J70" s="265"/>
      <c r="K70" s="265"/>
      <c r="L70" s="265"/>
      <c r="M70" s="265"/>
      <c r="N70" s="265"/>
      <c r="O70" s="265"/>
      <c r="P70" s="265"/>
    </row>
    <row r="71" spans="2:16" s="56" customFormat="1" ht="11.25" customHeight="1">
      <c r="B71" s="265" t="s">
        <v>107</v>
      </c>
      <c r="C71" s="265"/>
      <c r="D71" s="265"/>
      <c r="E71" s="265"/>
      <c r="F71" s="265"/>
      <c r="G71" s="265"/>
      <c r="H71" s="265"/>
      <c r="I71" s="265"/>
      <c r="J71" s="265"/>
      <c r="K71" s="265"/>
      <c r="L71" s="265"/>
      <c r="M71" s="265"/>
      <c r="N71" s="265"/>
      <c r="O71" s="265"/>
      <c r="P71" s="265"/>
    </row>
    <row r="72" spans="2:16" s="56" customFormat="1" ht="11.25" customHeight="1">
      <c r="B72" s="265" t="s">
        <v>106</v>
      </c>
      <c r="C72" s="265"/>
      <c r="D72" s="265"/>
      <c r="E72" s="265"/>
      <c r="F72" s="265"/>
      <c r="G72" s="265"/>
      <c r="H72" s="265"/>
      <c r="I72" s="265"/>
      <c r="J72" s="265"/>
      <c r="K72" s="265"/>
      <c r="L72" s="265"/>
      <c r="M72" s="265"/>
      <c r="N72" s="265"/>
      <c r="O72" s="265"/>
      <c r="P72" s="265"/>
    </row>
    <row r="73" spans="2:16" s="56" customFormat="1" ht="11.25" customHeight="1">
      <c r="B73" s="265" t="s">
        <v>105</v>
      </c>
      <c r="C73" s="265"/>
      <c r="D73" s="265"/>
      <c r="E73" s="265"/>
      <c r="F73" s="265"/>
      <c r="G73" s="265"/>
      <c r="H73" s="265"/>
      <c r="I73" s="265"/>
      <c r="J73" s="265"/>
      <c r="K73" s="265"/>
      <c r="L73" s="265"/>
      <c r="M73" s="265"/>
      <c r="N73" s="265"/>
      <c r="O73" s="265"/>
      <c r="P73" s="265"/>
    </row>
    <row r="74" spans="2:16" s="56" customFormat="1" ht="11.25" customHeight="1">
      <c r="B74" s="265" t="s">
        <v>104</v>
      </c>
      <c r="C74" s="265"/>
      <c r="D74" s="265"/>
      <c r="E74" s="265"/>
      <c r="F74" s="265"/>
      <c r="G74" s="265"/>
      <c r="H74" s="265"/>
      <c r="I74" s="265"/>
      <c r="J74" s="265"/>
      <c r="K74" s="265"/>
      <c r="L74" s="265"/>
      <c r="M74" s="265"/>
      <c r="N74" s="265"/>
      <c r="O74" s="265"/>
      <c r="P74" s="265"/>
    </row>
    <row r="75" spans="2:16" s="56" customFormat="1" ht="11.25" customHeight="1">
      <c r="B75" s="267" t="s">
        <v>103</v>
      </c>
      <c r="C75" s="267"/>
      <c r="D75" s="267"/>
      <c r="E75" s="267"/>
      <c r="F75" s="267"/>
      <c r="G75" s="267"/>
      <c r="H75" s="267"/>
      <c r="I75" s="267"/>
      <c r="J75" s="267"/>
      <c r="K75" s="267"/>
      <c r="L75" s="267"/>
      <c r="M75" s="267"/>
      <c r="N75" s="267"/>
      <c r="O75" s="267"/>
      <c r="P75" s="267"/>
    </row>
    <row r="76" spans="2:16" s="56" customFormat="1" ht="11.25" customHeight="1">
      <c r="B76" s="265" t="s">
        <v>102</v>
      </c>
      <c r="C76" s="265"/>
      <c r="D76" s="265"/>
      <c r="E76" s="265"/>
      <c r="F76" s="265"/>
      <c r="G76" s="265"/>
      <c r="H76" s="265"/>
      <c r="I76" s="265"/>
      <c r="J76" s="265"/>
      <c r="K76" s="265"/>
      <c r="L76" s="265"/>
      <c r="M76" s="265"/>
      <c r="N76" s="265"/>
      <c r="O76" s="265"/>
      <c r="P76" s="265"/>
    </row>
    <row r="77" spans="2:16" s="56" customFormat="1" ht="11.25" customHeight="1">
      <c r="B77" s="265" t="s">
        <v>101</v>
      </c>
      <c r="C77" s="265"/>
      <c r="D77" s="265"/>
      <c r="E77" s="265"/>
      <c r="F77" s="265"/>
      <c r="G77" s="265"/>
      <c r="H77" s="265"/>
      <c r="I77" s="265"/>
      <c r="J77" s="265"/>
      <c r="K77" s="265"/>
      <c r="L77" s="265"/>
      <c r="M77" s="265"/>
      <c r="N77" s="265"/>
      <c r="O77" s="265"/>
      <c r="P77" s="265"/>
    </row>
    <row r="78" spans="2:16" s="56" customFormat="1" ht="11.25" customHeight="1">
      <c r="B78" s="265" t="s">
        <v>100</v>
      </c>
      <c r="C78" s="265"/>
      <c r="D78" s="265"/>
      <c r="E78" s="265"/>
      <c r="F78" s="265"/>
      <c r="G78" s="265"/>
      <c r="H78" s="265"/>
      <c r="I78" s="265"/>
      <c r="J78" s="265"/>
      <c r="K78" s="265"/>
      <c r="L78" s="265"/>
      <c r="M78" s="265"/>
      <c r="N78" s="265"/>
      <c r="O78" s="265"/>
      <c r="P78" s="265"/>
    </row>
    <row r="79" spans="2:16" s="56" customFormat="1" ht="11.25" customHeight="1">
      <c r="B79" s="265" t="s">
        <v>99</v>
      </c>
      <c r="C79" s="265"/>
      <c r="D79" s="265"/>
      <c r="E79" s="265"/>
      <c r="F79" s="265"/>
      <c r="G79" s="265"/>
      <c r="H79" s="265"/>
      <c r="I79" s="265"/>
      <c r="J79" s="265"/>
      <c r="K79" s="265"/>
      <c r="L79" s="265"/>
      <c r="M79" s="265"/>
      <c r="N79" s="265"/>
      <c r="O79" s="265"/>
      <c r="P79" s="265"/>
    </row>
    <row r="80" spans="2:16" s="56" customFormat="1" ht="11.25" customHeight="1">
      <c r="B80" s="265" t="s">
        <v>89</v>
      </c>
      <c r="C80" s="265"/>
      <c r="D80" s="265"/>
      <c r="E80" s="265"/>
      <c r="F80" s="265"/>
      <c r="G80" s="265"/>
      <c r="H80" s="265"/>
      <c r="I80" s="265"/>
      <c r="J80" s="265"/>
      <c r="K80" s="265"/>
      <c r="L80" s="265"/>
      <c r="M80" s="265"/>
      <c r="N80" s="265"/>
      <c r="O80" s="265"/>
      <c r="P80" s="265"/>
    </row>
    <row r="81" spans="2:16" s="56" customFormat="1" ht="11.25" customHeight="1">
      <c r="B81" s="267" t="s">
        <v>98</v>
      </c>
      <c r="C81" s="267"/>
      <c r="D81" s="267"/>
      <c r="E81" s="267"/>
      <c r="F81" s="267"/>
      <c r="G81" s="267"/>
      <c r="H81" s="267"/>
      <c r="I81" s="267"/>
      <c r="J81" s="267"/>
      <c r="K81" s="267"/>
      <c r="L81" s="267"/>
      <c r="M81" s="267"/>
      <c r="N81" s="267"/>
      <c r="O81" s="267"/>
      <c r="P81" s="267"/>
    </row>
    <row r="82" spans="2:16" s="56" customFormat="1" ht="11.25" customHeight="1">
      <c r="B82" s="265" t="s">
        <v>97</v>
      </c>
      <c r="C82" s="265"/>
      <c r="D82" s="265"/>
      <c r="E82" s="265"/>
      <c r="F82" s="265"/>
      <c r="G82" s="265"/>
      <c r="H82" s="265"/>
      <c r="I82" s="265"/>
      <c r="J82" s="265"/>
      <c r="K82" s="265"/>
      <c r="L82" s="265"/>
      <c r="M82" s="265"/>
      <c r="N82" s="265"/>
      <c r="O82" s="265"/>
      <c r="P82" s="265"/>
    </row>
    <row r="83" spans="2:16" s="56" customFormat="1" ht="11.25" customHeight="1">
      <c r="B83" s="265" t="s">
        <v>96</v>
      </c>
      <c r="C83" s="265"/>
      <c r="D83" s="265"/>
      <c r="E83" s="265"/>
      <c r="F83" s="265"/>
      <c r="G83" s="265"/>
      <c r="H83" s="265"/>
      <c r="I83" s="265"/>
      <c r="J83" s="265"/>
      <c r="K83" s="265"/>
      <c r="L83" s="265"/>
      <c r="M83" s="265"/>
      <c r="N83" s="265"/>
      <c r="O83" s="265"/>
      <c r="P83" s="265"/>
    </row>
    <row r="84" spans="2:16" s="56" customFormat="1" ht="11.25" customHeight="1">
      <c r="B84" s="265" t="s">
        <v>95</v>
      </c>
      <c r="C84" s="265"/>
      <c r="D84" s="265"/>
      <c r="E84" s="265"/>
      <c r="F84" s="265"/>
      <c r="G84" s="265"/>
      <c r="H84" s="265"/>
      <c r="I84" s="265"/>
      <c r="J84" s="265"/>
      <c r="K84" s="265"/>
      <c r="L84" s="265"/>
      <c r="M84" s="265"/>
      <c r="N84" s="265"/>
      <c r="O84" s="265"/>
      <c r="P84" s="265"/>
    </row>
    <row r="85" spans="2:16" s="56" customFormat="1" ht="11.25" customHeight="1">
      <c r="B85" s="265" t="s">
        <v>94</v>
      </c>
      <c r="C85" s="265"/>
      <c r="D85" s="265"/>
      <c r="E85" s="265"/>
      <c r="F85" s="265"/>
      <c r="G85" s="265"/>
      <c r="H85" s="265"/>
      <c r="I85" s="265"/>
      <c r="J85" s="265"/>
      <c r="K85" s="265"/>
      <c r="L85" s="265"/>
      <c r="M85" s="265"/>
      <c r="N85" s="265"/>
      <c r="O85" s="265"/>
      <c r="P85" s="265"/>
    </row>
    <row r="86" spans="2:16" s="56" customFormat="1" ht="11.25" customHeight="1">
      <c r="B86" s="265" t="s">
        <v>93</v>
      </c>
      <c r="C86" s="265"/>
      <c r="D86" s="265"/>
      <c r="E86" s="265"/>
      <c r="F86" s="265"/>
      <c r="G86" s="265"/>
      <c r="H86" s="265"/>
      <c r="I86" s="265"/>
      <c r="J86" s="265"/>
      <c r="K86" s="265"/>
      <c r="L86" s="265"/>
      <c r="M86" s="265"/>
      <c r="N86" s="265"/>
      <c r="O86" s="265"/>
      <c r="P86" s="265"/>
    </row>
    <row r="87" spans="2:16" s="56" customFormat="1" ht="11.25" customHeight="1">
      <c r="B87" s="265" t="s">
        <v>89</v>
      </c>
      <c r="C87" s="265"/>
      <c r="D87" s="265"/>
      <c r="E87" s="265"/>
      <c r="F87" s="265"/>
      <c r="G87" s="265"/>
      <c r="H87" s="265"/>
      <c r="I87" s="265"/>
      <c r="J87" s="265"/>
      <c r="K87" s="265"/>
      <c r="L87" s="265"/>
      <c r="M87" s="265"/>
      <c r="N87" s="265"/>
      <c r="O87" s="265"/>
      <c r="P87" s="265"/>
    </row>
    <row r="88" spans="2:16" s="56" customFormat="1" ht="11.25" customHeight="1">
      <c r="B88" s="267" t="s">
        <v>92</v>
      </c>
      <c r="C88" s="267"/>
      <c r="D88" s="267"/>
      <c r="E88" s="267"/>
      <c r="F88" s="267"/>
      <c r="G88" s="267"/>
      <c r="H88" s="267"/>
      <c r="I88" s="267"/>
      <c r="J88" s="267"/>
      <c r="K88" s="267"/>
      <c r="L88" s="267"/>
      <c r="M88" s="267"/>
      <c r="N88" s="267"/>
      <c r="O88" s="267"/>
      <c r="P88" s="267"/>
    </row>
    <row r="89" spans="2:16" s="56" customFormat="1" ht="11.25" customHeight="1">
      <c r="B89" s="265" t="s">
        <v>91</v>
      </c>
      <c r="C89" s="265"/>
      <c r="D89" s="265"/>
      <c r="E89" s="265"/>
      <c r="F89" s="265"/>
      <c r="G89" s="265"/>
      <c r="H89" s="265"/>
      <c r="I89" s="265"/>
      <c r="J89" s="265"/>
      <c r="K89" s="265"/>
      <c r="L89" s="265"/>
      <c r="M89" s="265"/>
      <c r="N89" s="265"/>
      <c r="O89" s="265"/>
      <c r="P89" s="265"/>
    </row>
    <row r="90" spans="2:16" s="56" customFormat="1" ht="11.25" customHeight="1">
      <c r="B90" s="265" t="s">
        <v>90</v>
      </c>
      <c r="C90" s="265"/>
      <c r="D90" s="265"/>
      <c r="E90" s="265"/>
      <c r="F90" s="265"/>
      <c r="G90" s="265"/>
      <c r="H90" s="265"/>
      <c r="I90" s="265"/>
      <c r="J90" s="265"/>
      <c r="K90" s="265"/>
      <c r="L90" s="265"/>
      <c r="M90" s="265"/>
      <c r="N90" s="265"/>
      <c r="O90" s="265"/>
      <c r="P90" s="265"/>
    </row>
    <row r="91" spans="2:16" s="56" customFormat="1" ht="11.25" customHeight="1">
      <c r="B91" s="265" t="s">
        <v>89</v>
      </c>
      <c r="C91" s="265"/>
      <c r="D91" s="265"/>
      <c r="E91" s="265"/>
      <c r="F91" s="265"/>
      <c r="G91" s="265"/>
      <c r="H91" s="265"/>
      <c r="I91" s="265"/>
      <c r="J91" s="265"/>
      <c r="K91" s="265"/>
      <c r="L91" s="265"/>
      <c r="M91" s="265"/>
      <c r="N91" s="265"/>
      <c r="O91" s="265"/>
      <c r="P91" s="265"/>
    </row>
    <row r="92" spans="2:16" s="56" customFormat="1" ht="11.25" customHeight="1">
      <c r="B92" s="265"/>
      <c r="C92" s="265"/>
      <c r="D92" s="265"/>
      <c r="E92" s="265"/>
      <c r="F92" s="265"/>
      <c r="G92" s="265"/>
      <c r="H92" s="265"/>
      <c r="I92" s="265"/>
      <c r="J92" s="265"/>
      <c r="K92" s="265"/>
      <c r="L92" s="265"/>
      <c r="M92" s="265"/>
      <c r="N92" s="265"/>
      <c r="O92" s="265"/>
      <c r="P92" s="265"/>
    </row>
    <row r="93" spans="2:16" s="56" customFormat="1" ht="11.25" customHeight="1">
      <c r="B93" s="265"/>
      <c r="C93" s="265"/>
      <c r="D93" s="265"/>
      <c r="E93" s="265"/>
      <c r="F93" s="265"/>
      <c r="G93" s="265"/>
      <c r="H93" s="265"/>
      <c r="I93" s="265"/>
      <c r="J93" s="265"/>
      <c r="K93" s="265"/>
      <c r="L93" s="265"/>
      <c r="M93" s="265"/>
      <c r="N93" s="265"/>
      <c r="O93" s="265"/>
      <c r="P93" s="265"/>
    </row>
    <row r="94" spans="2:16" s="56" customFormat="1" ht="11.25" customHeight="1">
      <c r="B94" s="265"/>
      <c r="C94" s="265"/>
      <c r="D94" s="265"/>
      <c r="E94" s="265"/>
      <c r="F94" s="265"/>
      <c r="G94" s="265"/>
      <c r="H94" s="265"/>
      <c r="I94" s="265"/>
      <c r="J94" s="265"/>
      <c r="K94" s="265"/>
      <c r="L94" s="265"/>
      <c r="M94" s="265"/>
      <c r="N94" s="265"/>
      <c r="O94" s="265"/>
      <c r="P94" s="265"/>
    </row>
    <row r="95" spans="2:16" s="56" customFormat="1" ht="11.25">
      <c r="B95" s="265"/>
      <c r="C95" s="265"/>
      <c r="D95" s="265"/>
      <c r="E95" s="265"/>
      <c r="F95" s="265"/>
      <c r="G95" s="265"/>
      <c r="H95" s="265"/>
      <c r="I95" s="265"/>
      <c r="J95" s="265"/>
      <c r="K95" s="265"/>
      <c r="L95" s="265"/>
      <c r="M95" s="265"/>
      <c r="N95" s="265"/>
      <c r="O95" s="265"/>
      <c r="P95" s="265"/>
    </row>
    <row r="96" spans="2:16" s="56" customFormat="1" ht="11.25">
      <c r="B96" s="265"/>
      <c r="C96" s="265"/>
      <c r="D96" s="265"/>
      <c r="E96" s="265"/>
      <c r="F96" s="265"/>
      <c r="G96" s="265"/>
      <c r="H96" s="265"/>
      <c r="I96" s="265"/>
      <c r="J96" s="265"/>
      <c r="K96" s="265"/>
      <c r="L96" s="265"/>
      <c r="M96" s="265"/>
      <c r="N96" s="265"/>
      <c r="O96" s="265"/>
      <c r="P96" s="265"/>
    </row>
    <row r="97" spans="3:15" s="56" customFormat="1" ht="11.25">
      <c r="C97" s="58"/>
      <c r="J97" s="59"/>
      <c r="K97" s="59"/>
      <c r="L97" s="59"/>
      <c r="M97" s="59"/>
      <c r="N97" s="58"/>
      <c r="O97" s="57"/>
    </row>
    <row r="98" spans="3:15" s="56" customFormat="1" ht="11.25">
      <c r="C98" s="58"/>
      <c r="J98" s="59"/>
      <c r="K98" s="59"/>
      <c r="L98" s="59"/>
      <c r="M98" s="59"/>
      <c r="N98" s="58"/>
      <c r="O98" s="57"/>
    </row>
    <row r="99" spans="3:15" s="56" customFormat="1" ht="11.25">
      <c r="C99" s="58"/>
      <c r="J99" s="59"/>
      <c r="K99" s="59"/>
      <c r="L99" s="59"/>
      <c r="M99" s="59"/>
      <c r="N99" s="58"/>
      <c r="O99" s="57"/>
    </row>
    <row r="100" spans="3:15" s="56" customFormat="1" ht="11.25">
      <c r="C100" s="58"/>
      <c r="J100" s="59"/>
      <c r="K100" s="59"/>
      <c r="L100" s="59"/>
      <c r="M100" s="59"/>
      <c r="N100" s="58"/>
      <c r="O100" s="57"/>
    </row>
    <row r="101" spans="3:15" s="56" customFormat="1" ht="11.25">
      <c r="C101" s="58"/>
      <c r="J101" s="59"/>
      <c r="K101" s="59"/>
      <c r="L101" s="59"/>
      <c r="M101" s="59"/>
      <c r="N101" s="58"/>
      <c r="O101" s="57"/>
    </row>
    <row r="102" spans="3:15" s="56" customFormat="1" ht="11.25">
      <c r="C102" s="58"/>
      <c r="J102" s="59"/>
      <c r="K102" s="59"/>
      <c r="L102" s="59"/>
      <c r="M102" s="59"/>
      <c r="N102" s="58"/>
      <c r="O102" s="57"/>
    </row>
  </sheetData>
  <mergeCells count="64">
    <mergeCell ref="B95:P95"/>
    <mergeCell ref="B96:P96"/>
    <mergeCell ref="B89:P89"/>
    <mergeCell ref="B90:P90"/>
    <mergeCell ref="B91:P91"/>
    <mergeCell ref="B92:P92"/>
    <mergeCell ref="B93:P93"/>
    <mergeCell ref="B94:P94"/>
    <mergeCell ref="B88:P88"/>
    <mergeCell ref="B77:P77"/>
    <mergeCell ref="B78:P78"/>
    <mergeCell ref="B79:P79"/>
    <mergeCell ref="B80:P80"/>
    <mergeCell ref="B81:P81"/>
    <mergeCell ref="B82:P82"/>
    <mergeCell ref="B83:P83"/>
    <mergeCell ref="B84:P84"/>
    <mergeCell ref="B85:P85"/>
    <mergeCell ref="B75:P75"/>
    <mergeCell ref="B64:P64"/>
    <mergeCell ref="B86:P86"/>
    <mergeCell ref="B87:P87"/>
    <mergeCell ref="B63:P63"/>
    <mergeCell ref="B76:P76"/>
    <mergeCell ref="B65:P65"/>
    <mergeCell ref="B66:O66"/>
    <mergeCell ref="B67:P67"/>
    <mergeCell ref="B68:P68"/>
    <mergeCell ref="B69:P69"/>
    <mergeCell ref="B70:P70"/>
    <mergeCell ref="B71:P71"/>
    <mergeCell ref="B72:P72"/>
    <mergeCell ref="B73:P73"/>
    <mergeCell ref="B74:P74"/>
    <mergeCell ref="J9:J10"/>
    <mergeCell ref="K9:K10"/>
    <mergeCell ref="L9:L10"/>
    <mergeCell ref="M9:M10"/>
    <mergeCell ref="N9:N10"/>
    <mergeCell ref="B60:P60"/>
    <mergeCell ref="B61:P61"/>
    <mergeCell ref="B62:P62"/>
    <mergeCell ref="B59:P59"/>
    <mergeCell ref="L3:M6"/>
    <mergeCell ref="N3:O6"/>
    <mergeCell ref="H4:I6"/>
    <mergeCell ref="J4:K6"/>
    <mergeCell ref="O9:O10"/>
    <mergeCell ref="H7:I8"/>
    <mergeCell ref="J7:K8"/>
    <mergeCell ref="L7:M8"/>
    <mergeCell ref="N7:O8"/>
    <mergeCell ref="B1:O1"/>
    <mergeCell ref="B2:G2"/>
    <mergeCell ref="H2:K2"/>
    <mergeCell ref="L2:O2"/>
    <mergeCell ref="B3:D8"/>
    <mergeCell ref="E3:G10"/>
    <mergeCell ref="H3:K3"/>
    <mergeCell ref="B9:B10"/>
    <mergeCell ref="C9:C10"/>
    <mergeCell ref="D9:D10"/>
    <mergeCell ref="H9:H10"/>
    <mergeCell ref="I9:I10"/>
  </mergeCells>
  <phoneticPr fontId="14"/>
  <dataValidations count="1">
    <dataValidation type="list" allowBlank="1" showInputMessage="1" showErrorMessage="1" sqref="H2:K2">
      <formula1>INDIRECT("都道府県!B3:B49")</formula1>
    </dataValidation>
  </dataValidations>
  <printOptions horizontalCentered="1"/>
  <pageMargins left="0" right="0" top="0.43307086614173229" bottom="0.19685039370078741" header="0" footer="0"/>
  <pageSetup paperSize="9" scale="94" orientation="portrait" horizontalDpi="300" verticalDpi="300" r:id="rId1"/>
  <headerFooter alignWithMargins="0"/>
  <rowBreaks count="1" manualBreakCount="1">
    <brk id="63" min="1" max="14" man="1"/>
  </rowBreaks>
  <ignoredErrors>
    <ignoredError sqref="J12 J13:J34 J35:J58 N16:N45"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48"/>
  <sheetViews>
    <sheetView workbookViewId="0">
      <selection activeCell="C2" sqref="C2"/>
    </sheetView>
  </sheetViews>
  <sheetFormatPr defaultRowHeight="13.5"/>
  <cols>
    <col min="1" max="16384" width="9" style="5"/>
  </cols>
  <sheetData>
    <row r="1" spans="1:5">
      <c r="A1" s="11" t="s">
        <v>0</v>
      </c>
      <c r="B1" s="11" t="s">
        <v>1</v>
      </c>
      <c r="D1" s="11"/>
      <c r="E1" s="11"/>
    </row>
    <row r="2" spans="1:5">
      <c r="A2" s="11">
        <v>1</v>
      </c>
      <c r="B2" s="11">
        <v>1</v>
      </c>
      <c r="C2" s="17">
        <v>0</v>
      </c>
      <c r="D2" s="10">
        <v>58000</v>
      </c>
      <c r="E2" s="1">
        <f>+E3</f>
        <v>98000</v>
      </c>
    </row>
    <row r="3" spans="1:5">
      <c r="A3" s="11">
        <v>2</v>
      </c>
      <c r="B3" s="11">
        <v>1</v>
      </c>
      <c r="C3" s="18">
        <v>63000</v>
      </c>
      <c r="D3" s="10">
        <v>68000</v>
      </c>
      <c r="E3" s="1">
        <f>+E4</f>
        <v>98000</v>
      </c>
    </row>
    <row r="4" spans="1:5">
      <c r="A4" s="11">
        <v>3</v>
      </c>
      <c r="B4" s="11">
        <v>1</v>
      </c>
      <c r="C4" s="18">
        <v>73000</v>
      </c>
      <c r="D4" s="10">
        <v>78000</v>
      </c>
      <c r="E4" s="1">
        <f>+E5</f>
        <v>98000</v>
      </c>
    </row>
    <row r="5" spans="1:5">
      <c r="A5" s="11">
        <v>4</v>
      </c>
      <c r="B5" s="11">
        <v>1</v>
      </c>
      <c r="C5" s="18">
        <v>83000</v>
      </c>
      <c r="D5" s="10">
        <v>88000</v>
      </c>
      <c r="E5" s="1">
        <f>+E6</f>
        <v>98000</v>
      </c>
    </row>
    <row r="6" spans="1:5">
      <c r="A6" s="11">
        <v>5</v>
      </c>
      <c r="B6" s="11">
        <v>1</v>
      </c>
      <c r="C6" s="19">
        <v>93000</v>
      </c>
      <c r="D6" s="10">
        <v>98000</v>
      </c>
      <c r="E6" s="1">
        <f t="shared" ref="E6:E35" si="0">+D6</f>
        <v>98000</v>
      </c>
    </row>
    <row r="7" spans="1:5">
      <c r="A7" s="11">
        <v>6</v>
      </c>
      <c r="B7" s="11">
        <v>2</v>
      </c>
      <c r="C7" s="19">
        <v>101000</v>
      </c>
      <c r="D7" s="10">
        <v>104000</v>
      </c>
      <c r="E7" s="1">
        <f t="shared" si="0"/>
        <v>104000</v>
      </c>
    </row>
    <row r="8" spans="1:5">
      <c r="A8" s="11">
        <v>7</v>
      </c>
      <c r="B8" s="11">
        <v>3</v>
      </c>
      <c r="C8" s="19">
        <v>107000</v>
      </c>
      <c r="D8" s="10">
        <v>110000</v>
      </c>
      <c r="E8" s="1">
        <f t="shared" si="0"/>
        <v>110000</v>
      </c>
    </row>
    <row r="9" spans="1:5">
      <c r="A9" s="11">
        <v>8</v>
      </c>
      <c r="B9" s="11">
        <v>4</v>
      </c>
      <c r="C9" s="19">
        <v>114000</v>
      </c>
      <c r="D9" s="10">
        <v>118000</v>
      </c>
      <c r="E9" s="1">
        <f t="shared" si="0"/>
        <v>118000</v>
      </c>
    </row>
    <row r="10" spans="1:5">
      <c r="A10" s="11">
        <v>9</v>
      </c>
      <c r="B10" s="11">
        <v>5</v>
      </c>
      <c r="C10" s="19">
        <v>122000</v>
      </c>
      <c r="D10" s="10">
        <v>126000</v>
      </c>
      <c r="E10" s="1">
        <f t="shared" si="0"/>
        <v>126000</v>
      </c>
    </row>
    <row r="11" spans="1:5">
      <c r="A11" s="11">
        <v>10</v>
      </c>
      <c r="B11" s="11">
        <v>6</v>
      </c>
      <c r="C11" s="20">
        <v>130000</v>
      </c>
      <c r="D11" s="10">
        <v>134000</v>
      </c>
      <c r="E11" s="1">
        <f t="shared" si="0"/>
        <v>134000</v>
      </c>
    </row>
    <row r="12" spans="1:5">
      <c r="A12" s="11">
        <v>11</v>
      </c>
      <c r="B12" s="11">
        <v>7</v>
      </c>
      <c r="C12" s="21">
        <v>138000</v>
      </c>
      <c r="D12" s="10">
        <v>142000</v>
      </c>
      <c r="E12" s="1">
        <f t="shared" si="0"/>
        <v>142000</v>
      </c>
    </row>
    <row r="13" spans="1:5">
      <c r="A13" s="11">
        <v>12</v>
      </c>
      <c r="B13" s="11">
        <v>8</v>
      </c>
      <c r="C13" s="21">
        <v>146000</v>
      </c>
      <c r="D13" s="10">
        <v>150000</v>
      </c>
      <c r="E13" s="1">
        <f t="shared" si="0"/>
        <v>150000</v>
      </c>
    </row>
    <row r="14" spans="1:5">
      <c r="A14" s="11">
        <v>13</v>
      </c>
      <c r="B14" s="11">
        <v>9</v>
      </c>
      <c r="C14" s="21">
        <v>155000</v>
      </c>
      <c r="D14" s="10">
        <v>160000</v>
      </c>
      <c r="E14" s="1">
        <f t="shared" si="0"/>
        <v>160000</v>
      </c>
    </row>
    <row r="15" spans="1:5">
      <c r="A15" s="11">
        <v>14</v>
      </c>
      <c r="B15" s="11">
        <v>10</v>
      </c>
      <c r="C15" s="21">
        <v>165000</v>
      </c>
      <c r="D15" s="10">
        <v>170000</v>
      </c>
      <c r="E15" s="1">
        <f t="shared" si="0"/>
        <v>170000</v>
      </c>
    </row>
    <row r="16" spans="1:5">
      <c r="A16" s="11">
        <v>15</v>
      </c>
      <c r="B16" s="11">
        <v>11</v>
      </c>
      <c r="C16" s="21">
        <v>175000</v>
      </c>
      <c r="D16" s="10">
        <v>180000</v>
      </c>
      <c r="E16" s="1">
        <f t="shared" si="0"/>
        <v>180000</v>
      </c>
    </row>
    <row r="17" spans="1:5">
      <c r="A17" s="11">
        <v>16</v>
      </c>
      <c r="B17" s="11">
        <v>12</v>
      </c>
      <c r="C17" s="21">
        <v>185000</v>
      </c>
      <c r="D17" s="10">
        <v>190000</v>
      </c>
      <c r="E17" s="1">
        <f t="shared" si="0"/>
        <v>190000</v>
      </c>
    </row>
    <row r="18" spans="1:5">
      <c r="A18" s="11">
        <v>17</v>
      </c>
      <c r="B18" s="11">
        <v>13</v>
      </c>
      <c r="C18" s="21">
        <v>195000</v>
      </c>
      <c r="D18" s="10">
        <v>200000</v>
      </c>
      <c r="E18" s="1">
        <f t="shared" si="0"/>
        <v>200000</v>
      </c>
    </row>
    <row r="19" spans="1:5">
      <c r="A19" s="11">
        <v>18</v>
      </c>
      <c r="B19" s="11">
        <v>14</v>
      </c>
      <c r="C19" s="21">
        <v>210000</v>
      </c>
      <c r="D19" s="10">
        <v>220000</v>
      </c>
      <c r="E19" s="1">
        <f t="shared" si="0"/>
        <v>220000</v>
      </c>
    </row>
    <row r="20" spans="1:5">
      <c r="A20" s="11">
        <v>19</v>
      </c>
      <c r="B20" s="11">
        <v>15</v>
      </c>
      <c r="C20" s="21">
        <v>230000</v>
      </c>
      <c r="D20" s="10">
        <v>240000</v>
      </c>
      <c r="E20" s="1">
        <f t="shared" si="0"/>
        <v>240000</v>
      </c>
    </row>
    <row r="21" spans="1:5">
      <c r="A21" s="11">
        <v>20</v>
      </c>
      <c r="B21" s="11">
        <v>16</v>
      </c>
      <c r="C21" s="21">
        <v>250000</v>
      </c>
      <c r="D21" s="10">
        <v>260000</v>
      </c>
      <c r="E21" s="1">
        <f t="shared" si="0"/>
        <v>260000</v>
      </c>
    </row>
    <row r="22" spans="1:5">
      <c r="A22" s="11">
        <v>21</v>
      </c>
      <c r="B22" s="11">
        <v>17</v>
      </c>
      <c r="C22" s="21">
        <v>270000</v>
      </c>
      <c r="D22" s="10">
        <v>280000</v>
      </c>
      <c r="E22" s="1">
        <f t="shared" si="0"/>
        <v>280000</v>
      </c>
    </row>
    <row r="23" spans="1:5">
      <c r="A23" s="11">
        <v>22</v>
      </c>
      <c r="B23" s="11">
        <v>18</v>
      </c>
      <c r="C23" s="21">
        <v>290000</v>
      </c>
      <c r="D23" s="10">
        <v>300000</v>
      </c>
      <c r="E23" s="1">
        <f t="shared" si="0"/>
        <v>300000</v>
      </c>
    </row>
    <row r="24" spans="1:5">
      <c r="A24" s="11">
        <v>23</v>
      </c>
      <c r="B24" s="11">
        <v>19</v>
      </c>
      <c r="C24" s="21">
        <v>310000</v>
      </c>
      <c r="D24" s="10">
        <v>320000</v>
      </c>
      <c r="E24" s="1">
        <f t="shared" si="0"/>
        <v>320000</v>
      </c>
    </row>
    <row r="25" spans="1:5">
      <c r="A25" s="11">
        <v>24</v>
      </c>
      <c r="B25" s="11">
        <v>20</v>
      </c>
      <c r="C25" s="21">
        <v>330000</v>
      </c>
      <c r="D25" s="10">
        <v>340000</v>
      </c>
      <c r="E25" s="1">
        <f t="shared" si="0"/>
        <v>340000</v>
      </c>
    </row>
    <row r="26" spans="1:5">
      <c r="A26" s="11">
        <v>25</v>
      </c>
      <c r="B26" s="11">
        <v>21</v>
      </c>
      <c r="C26" s="21">
        <v>350000</v>
      </c>
      <c r="D26" s="10">
        <v>360000</v>
      </c>
      <c r="E26" s="1">
        <f t="shared" si="0"/>
        <v>360000</v>
      </c>
    </row>
    <row r="27" spans="1:5">
      <c r="A27" s="11">
        <v>26</v>
      </c>
      <c r="B27" s="11">
        <v>22</v>
      </c>
      <c r="C27" s="21">
        <v>370000</v>
      </c>
      <c r="D27" s="10">
        <v>380000</v>
      </c>
      <c r="E27" s="1">
        <f t="shared" si="0"/>
        <v>380000</v>
      </c>
    </row>
    <row r="28" spans="1:5">
      <c r="A28" s="11">
        <v>27</v>
      </c>
      <c r="B28" s="11">
        <v>23</v>
      </c>
      <c r="C28" s="21">
        <v>395000</v>
      </c>
      <c r="D28" s="10">
        <v>410000</v>
      </c>
      <c r="E28" s="1">
        <f t="shared" si="0"/>
        <v>410000</v>
      </c>
    </row>
    <row r="29" spans="1:5">
      <c r="A29" s="11">
        <v>28</v>
      </c>
      <c r="B29" s="11">
        <v>24</v>
      </c>
      <c r="C29" s="21">
        <v>425000</v>
      </c>
      <c r="D29" s="10">
        <v>440000</v>
      </c>
      <c r="E29" s="1">
        <f t="shared" si="0"/>
        <v>440000</v>
      </c>
    </row>
    <row r="30" spans="1:5">
      <c r="A30" s="11">
        <v>29</v>
      </c>
      <c r="B30" s="11">
        <v>25</v>
      </c>
      <c r="C30" s="21">
        <v>455000</v>
      </c>
      <c r="D30" s="10">
        <v>470000</v>
      </c>
      <c r="E30" s="1">
        <f t="shared" si="0"/>
        <v>470000</v>
      </c>
    </row>
    <row r="31" spans="1:5">
      <c r="A31" s="11">
        <v>30</v>
      </c>
      <c r="B31" s="11">
        <v>26</v>
      </c>
      <c r="C31" s="21">
        <v>485000</v>
      </c>
      <c r="D31" s="10">
        <v>500000</v>
      </c>
      <c r="E31" s="1">
        <f t="shared" si="0"/>
        <v>500000</v>
      </c>
    </row>
    <row r="32" spans="1:5">
      <c r="A32" s="11">
        <v>31</v>
      </c>
      <c r="B32" s="11">
        <v>27</v>
      </c>
      <c r="C32" s="21">
        <v>515000</v>
      </c>
      <c r="D32" s="10">
        <v>530000</v>
      </c>
      <c r="E32" s="1">
        <f t="shared" si="0"/>
        <v>530000</v>
      </c>
    </row>
    <row r="33" spans="1:5">
      <c r="A33" s="11">
        <v>32</v>
      </c>
      <c r="B33" s="11">
        <v>28</v>
      </c>
      <c r="C33" s="21">
        <v>545000</v>
      </c>
      <c r="D33" s="10">
        <v>560000</v>
      </c>
      <c r="E33" s="1">
        <f t="shared" si="0"/>
        <v>560000</v>
      </c>
    </row>
    <row r="34" spans="1:5">
      <c r="A34" s="11">
        <v>33</v>
      </c>
      <c r="B34" s="11">
        <v>29</v>
      </c>
      <c r="C34" s="21">
        <v>575000</v>
      </c>
      <c r="D34" s="10">
        <v>590000</v>
      </c>
      <c r="E34" s="1">
        <f t="shared" si="0"/>
        <v>590000</v>
      </c>
    </row>
    <row r="35" spans="1:5">
      <c r="A35" s="11">
        <v>34</v>
      </c>
      <c r="B35" s="11">
        <v>30</v>
      </c>
      <c r="C35" s="21">
        <v>605000</v>
      </c>
      <c r="D35" s="10">
        <v>620000</v>
      </c>
      <c r="E35" s="1">
        <f t="shared" si="0"/>
        <v>620000</v>
      </c>
    </row>
    <row r="36" spans="1:5">
      <c r="A36" s="11">
        <v>35</v>
      </c>
      <c r="B36" s="11">
        <v>30</v>
      </c>
      <c r="C36" s="21">
        <v>635000</v>
      </c>
      <c r="D36" s="10">
        <v>650000</v>
      </c>
      <c r="E36" s="1">
        <f t="shared" ref="E36:E48" si="1">+E35</f>
        <v>620000</v>
      </c>
    </row>
    <row r="37" spans="1:5">
      <c r="A37" s="11">
        <v>36</v>
      </c>
      <c r="B37" s="11">
        <v>30</v>
      </c>
      <c r="C37" s="21">
        <v>665000</v>
      </c>
      <c r="D37" s="10">
        <v>680000</v>
      </c>
      <c r="E37" s="1">
        <f t="shared" si="1"/>
        <v>620000</v>
      </c>
    </row>
    <row r="38" spans="1:5">
      <c r="A38" s="11">
        <v>37</v>
      </c>
      <c r="B38" s="11">
        <v>30</v>
      </c>
      <c r="C38" s="21">
        <v>695000</v>
      </c>
      <c r="D38" s="10">
        <v>710000</v>
      </c>
      <c r="E38" s="1">
        <f t="shared" si="1"/>
        <v>620000</v>
      </c>
    </row>
    <row r="39" spans="1:5">
      <c r="A39" s="11">
        <v>38</v>
      </c>
      <c r="B39" s="11">
        <v>30</v>
      </c>
      <c r="C39" s="21">
        <v>730000</v>
      </c>
      <c r="D39" s="10">
        <v>750000</v>
      </c>
      <c r="E39" s="1">
        <f t="shared" si="1"/>
        <v>620000</v>
      </c>
    </row>
    <row r="40" spans="1:5">
      <c r="A40" s="11">
        <v>39</v>
      </c>
      <c r="B40" s="11">
        <v>30</v>
      </c>
      <c r="C40" s="21">
        <v>770000</v>
      </c>
      <c r="D40" s="10">
        <v>790000</v>
      </c>
      <c r="E40" s="1">
        <f t="shared" si="1"/>
        <v>620000</v>
      </c>
    </row>
    <row r="41" spans="1:5">
      <c r="A41" s="11">
        <v>40</v>
      </c>
      <c r="B41" s="11">
        <v>30</v>
      </c>
      <c r="C41" s="21">
        <v>810000</v>
      </c>
      <c r="D41" s="10">
        <v>830000</v>
      </c>
      <c r="E41" s="1">
        <f t="shared" si="1"/>
        <v>620000</v>
      </c>
    </row>
    <row r="42" spans="1:5">
      <c r="A42" s="11">
        <v>41</v>
      </c>
      <c r="B42" s="11">
        <v>30</v>
      </c>
      <c r="C42" s="22">
        <v>855000</v>
      </c>
      <c r="D42" s="10">
        <v>880000</v>
      </c>
      <c r="E42" s="1">
        <f t="shared" si="1"/>
        <v>620000</v>
      </c>
    </row>
    <row r="43" spans="1:5">
      <c r="A43" s="11">
        <v>42</v>
      </c>
      <c r="B43" s="11">
        <v>30</v>
      </c>
      <c r="C43" s="19">
        <v>905000</v>
      </c>
      <c r="D43" s="10">
        <v>930000</v>
      </c>
      <c r="E43" s="1">
        <f t="shared" si="1"/>
        <v>620000</v>
      </c>
    </row>
    <row r="44" spans="1:5">
      <c r="A44" s="11">
        <v>43</v>
      </c>
      <c r="B44" s="11">
        <v>30</v>
      </c>
      <c r="C44" s="19">
        <v>955000</v>
      </c>
      <c r="D44" s="10">
        <v>980000</v>
      </c>
      <c r="E44" s="1">
        <f t="shared" si="1"/>
        <v>620000</v>
      </c>
    </row>
    <row r="45" spans="1:5">
      <c r="A45" s="11">
        <v>44</v>
      </c>
      <c r="B45" s="11">
        <v>30</v>
      </c>
      <c r="C45" s="18">
        <v>1005000</v>
      </c>
      <c r="D45" s="10">
        <v>1030000</v>
      </c>
      <c r="E45" s="1">
        <f t="shared" si="1"/>
        <v>620000</v>
      </c>
    </row>
    <row r="46" spans="1:5">
      <c r="A46" s="11">
        <v>45</v>
      </c>
      <c r="B46" s="11">
        <v>30</v>
      </c>
      <c r="C46" s="18">
        <v>1055000</v>
      </c>
      <c r="D46" s="10">
        <v>1090000</v>
      </c>
      <c r="E46" s="1">
        <f t="shared" si="1"/>
        <v>620000</v>
      </c>
    </row>
    <row r="47" spans="1:5">
      <c r="A47" s="11">
        <v>46</v>
      </c>
      <c r="B47" s="11">
        <v>30</v>
      </c>
      <c r="C47" s="18">
        <v>1115000</v>
      </c>
      <c r="D47" s="10">
        <v>1150000</v>
      </c>
      <c r="E47" s="1">
        <f t="shared" si="1"/>
        <v>620000</v>
      </c>
    </row>
    <row r="48" spans="1:5" ht="14.25" thickBot="1">
      <c r="A48" s="11">
        <v>47</v>
      </c>
      <c r="B48" s="11">
        <v>30</v>
      </c>
      <c r="C48" s="23">
        <v>1175000</v>
      </c>
      <c r="D48" s="10">
        <v>1210000</v>
      </c>
      <c r="E48" s="1">
        <f t="shared" si="1"/>
        <v>620000</v>
      </c>
    </row>
  </sheetData>
  <protectedRanges>
    <protectedRange sqref="A1:B48 D1:E48" name="範囲1"/>
  </protectedRanges>
  <phoneticPr fontId="5"/>
  <pageMargins left="0.78700000000000003" right="0.78700000000000003" top="0.98399999999999999" bottom="0.98399999999999999" header="0.51200000000000001" footer="0.5120000000000000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workbookViewId="0">
      <selection activeCell="F9" sqref="F9"/>
    </sheetView>
  </sheetViews>
  <sheetFormatPr defaultRowHeight="13.5"/>
  <cols>
    <col min="1" max="1" width="5.5" style="5" customWidth="1"/>
    <col min="2" max="16384" width="9" style="5"/>
  </cols>
  <sheetData>
    <row r="1" spans="1:3">
      <c r="A1" s="9">
        <v>13</v>
      </c>
      <c r="B1" s="9" t="str">
        <f>VLOOKUP(A1,A3:C49,2,FALSE)</f>
        <v>東京都</v>
      </c>
      <c r="C1" s="9">
        <f>VLOOKUP(A1,A3:C49,3,FALSE)</f>
        <v>9.9699999999999997E-2</v>
      </c>
    </row>
    <row r="3" spans="1:3">
      <c r="A3" s="9">
        <v>1</v>
      </c>
      <c r="B3" s="9" t="s">
        <v>62</v>
      </c>
      <c r="C3" s="119">
        <v>0.1014</v>
      </c>
    </row>
    <row r="4" spans="1:3">
      <c r="A4" s="9">
        <v>2</v>
      </c>
      <c r="B4" s="9" t="s">
        <v>61</v>
      </c>
      <c r="C4" s="119">
        <v>9.98E-2</v>
      </c>
    </row>
    <row r="5" spans="1:3">
      <c r="A5" s="9">
        <v>3</v>
      </c>
      <c r="B5" s="9" t="s">
        <v>60</v>
      </c>
      <c r="C5" s="119">
        <v>9.9699999999999997E-2</v>
      </c>
    </row>
    <row r="6" spans="1:3">
      <c r="A6" s="9">
        <v>4</v>
      </c>
      <c r="B6" s="9" t="s">
        <v>59</v>
      </c>
      <c r="C6" s="119">
        <v>9.9599999999999994E-2</v>
      </c>
    </row>
    <row r="7" spans="1:3">
      <c r="A7" s="9">
        <v>5</v>
      </c>
      <c r="B7" s="9" t="s">
        <v>58</v>
      </c>
      <c r="C7" s="119">
        <v>0.10059999999999999</v>
      </c>
    </row>
    <row r="8" spans="1:3">
      <c r="A8" s="9">
        <v>6</v>
      </c>
      <c r="B8" s="9" t="s">
        <v>57</v>
      </c>
      <c r="C8" s="119">
        <v>9.9699999999999997E-2</v>
      </c>
    </row>
    <row r="9" spans="1:3">
      <c r="A9" s="9">
        <v>7</v>
      </c>
      <c r="B9" s="9" t="s">
        <v>56</v>
      </c>
      <c r="C9" s="119">
        <v>9.9199999999999997E-2</v>
      </c>
    </row>
    <row r="10" spans="1:3">
      <c r="A10" s="9">
        <v>8</v>
      </c>
      <c r="B10" s="9" t="s">
        <v>55</v>
      </c>
      <c r="C10" s="119">
        <v>9.9199999999999997E-2</v>
      </c>
    </row>
    <row r="11" spans="1:3">
      <c r="A11" s="9">
        <v>9</v>
      </c>
      <c r="B11" s="9" t="s">
        <v>54</v>
      </c>
      <c r="C11" s="119">
        <v>9.9500000000000005E-2</v>
      </c>
    </row>
    <row r="12" spans="1:3">
      <c r="A12" s="9">
        <v>10</v>
      </c>
      <c r="B12" s="9" t="s">
        <v>53</v>
      </c>
      <c r="C12" s="119">
        <v>9.9199999999999997E-2</v>
      </c>
    </row>
    <row r="13" spans="1:3">
      <c r="A13" s="9">
        <v>11</v>
      </c>
      <c r="B13" s="9" t="s">
        <v>52</v>
      </c>
      <c r="C13" s="119">
        <v>9.9299999999999999E-2</v>
      </c>
    </row>
    <row r="14" spans="1:3">
      <c r="A14" s="9">
        <v>12</v>
      </c>
      <c r="B14" s="9" t="s">
        <v>51</v>
      </c>
      <c r="C14" s="119">
        <v>9.9699999999999997E-2</v>
      </c>
    </row>
    <row r="15" spans="1:3">
      <c r="A15" s="9">
        <v>13</v>
      </c>
      <c r="B15" s="9" t="s">
        <v>50</v>
      </c>
      <c r="C15" s="119">
        <v>9.9699999999999997E-2</v>
      </c>
    </row>
    <row r="16" spans="1:3">
      <c r="A16" s="9">
        <v>14</v>
      </c>
      <c r="B16" s="9" t="s">
        <v>49</v>
      </c>
      <c r="C16" s="119">
        <v>9.98E-2</v>
      </c>
    </row>
    <row r="17" spans="1:3">
      <c r="A17" s="9">
        <v>15</v>
      </c>
      <c r="B17" s="9" t="s">
        <v>48</v>
      </c>
      <c r="C17" s="119">
        <v>9.8599999999999993E-2</v>
      </c>
    </row>
    <row r="18" spans="1:3">
      <c r="A18" s="9">
        <v>16</v>
      </c>
      <c r="B18" s="9" t="s">
        <v>47</v>
      </c>
      <c r="C18" s="119">
        <v>9.9099999999999994E-2</v>
      </c>
    </row>
    <row r="19" spans="1:3">
      <c r="A19" s="9">
        <v>17</v>
      </c>
      <c r="B19" s="9" t="s">
        <v>46</v>
      </c>
      <c r="C19" s="119">
        <v>9.9900000000000003E-2</v>
      </c>
    </row>
    <row r="20" spans="1:3">
      <c r="A20" s="9">
        <v>18</v>
      </c>
      <c r="B20" s="9" t="s">
        <v>45</v>
      </c>
      <c r="C20" s="119">
        <v>9.9299999999999999E-2</v>
      </c>
    </row>
    <row r="21" spans="1:3">
      <c r="A21" s="9">
        <v>19</v>
      </c>
      <c r="B21" s="9" t="s">
        <v>44</v>
      </c>
      <c r="C21" s="119">
        <v>9.9599999999999994E-2</v>
      </c>
    </row>
    <row r="22" spans="1:3">
      <c r="A22" s="9">
        <v>20</v>
      </c>
      <c r="B22" s="9" t="s">
        <v>43</v>
      </c>
      <c r="C22" s="119">
        <v>9.9099999999999994E-2</v>
      </c>
    </row>
    <row r="23" spans="1:3">
      <c r="A23" s="9">
        <v>21</v>
      </c>
      <c r="B23" s="9" t="s">
        <v>42</v>
      </c>
      <c r="C23" s="119">
        <v>9.98E-2</v>
      </c>
    </row>
    <row r="24" spans="1:3">
      <c r="A24" s="9">
        <v>22</v>
      </c>
      <c r="B24" s="9" t="s">
        <v>41</v>
      </c>
      <c r="C24" s="119">
        <v>9.9199999999999997E-2</v>
      </c>
    </row>
    <row r="25" spans="1:3">
      <c r="A25" s="9">
        <v>23</v>
      </c>
      <c r="B25" s="9" t="s">
        <v>40</v>
      </c>
      <c r="C25" s="119">
        <v>9.9699999999999997E-2</v>
      </c>
    </row>
    <row r="26" spans="1:3">
      <c r="A26" s="9">
        <v>24</v>
      </c>
      <c r="B26" s="9" t="s">
        <v>39</v>
      </c>
      <c r="C26" s="119">
        <v>9.9400000000000002E-2</v>
      </c>
    </row>
    <row r="27" spans="1:3">
      <c r="A27" s="9">
        <v>25</v>
      </c>
      <c r="B27" s="9" t="s">
        <v>38</v>
      </c>
      <c r="C27" s="119">
        <v>9.9400000000000002E-2</v>
      </c>
    </row>
    <row r="28" spans="1:3">
      <c r="A28" s="9">
        <v>26</v>
      </c>
      <c r="B28" s="9" t="s">
        <v>37</v>
      </c>
      <c r="C28" s="119">
        <v>0.1002</v>
      </c>
    </row>
    <row r="29" spans="1:3">
      <c r="A29" s="9">
        <v>27</v>
      </c>
      <c r="B29" s="9" t="s">
        <v>36</v>
      </c>
      <c r="C29" s="119">
        <v>0.1004</v>
      </c>
    </row>
    <row r="30" spans="1:3">
      <c r="A30" s="9">
        <v>28</v>
      </c>
      <c r="B30" s="9" t="s">
        <v>35</v>
      </c>
      <c r="C30" s="119">
        <v>0.1004</v>
      </c>
    </row>
    <row r="31" spans="1:3">
      <c r="A31" s="9">
        <v>29</v>
      </c>
      <c r="B31" s="9" t="s">
        <v>34</v>
      </c>
      <c r="C31" s="119">
        <v>9.98E-2</v>
      </c>
    </row>
    <row r="32" spans="1:3">
      <c r="A32" s="9">
        <v>30</v>
      </c>
      <c r="B32" s="9" t="s">
        <v>33</v>
      </c>
      <c r="C32" s="119">
        <v>9.9699999999999997E-2</v>
      </c>
    </row>
    <row r="33" spans="1:3">
      <c r="A33" s="9">
        <v>31</v>
      </c>
      <c r="B33" s="9" t="s">
        <v>32</v>
      </c>
      <c r="C33" s="119">
        <v>9.9599999999999994E-2</v>
      </c>
    </row>
    <row r="34" spans="1:3">
      <c r="A34" s="9">
        <v>32</v>
      </c>
      <c r="B34" s="9" t="s">
        <v>31</v>
      </c>
      <c r="C34" s="119">
        <v>0.10059999999999999</v>
      </c>
    </row>
    <row r="35" spans="1:3">
      <c r="A35" s="9">
        <v>33</v>
      </c>
      <c r="B35" s="9" t="s">
        <v>30</v>
      </c>
      <c r="C35" s="119">
        <v>0.1009</v>
      </c>
    </row>
    <row r="36" spans="1:3">
      <c r="A36" s="9">
        <v>34</v>
      </c>
      <c r="B36" s="9" t="s">
        <v>29</v>
      </c>
      <c r="C36" s="119">
        <v>0.1003</v>
      </c>
    </row>
    <row r="37" spans="1:3">
      <c r="A37" s="9">
        <v>35</v>
      </c>
      <c r="B37" s="9" t="s">
        <v>28</v>
      </c>
      <c r="C37" s="119">
        <v>0.10100000000000001</v>
      </c>
    </row>
    <row r="38" spans="1:3">
      <c r="A38" s="9">
        <v>36</v>
      </c>
      <c r="B38" s="9" t="s">
        <v>27</v>
      </c>
      <c r="C38" s="119">
        <v>0.10100000000000001</v>
      </c>
    </row>
    <row r="39" spans="1:3">
      <c r="A39" s="9">
        <v>37</v>
      </c>
      <c r="B39" s="9" t="s">
        <v>26</v>
      </c>
      <c r="C39" s="119">
        <v>0.1011</v>
      </c>
    </row>
    <row r="40" spans="1:3">
      <c r="A40" s="9">
        <v>38</v>
      </c>
      <c r="B40" s="9" t="s">
        <v>25</v>
      </c>
      <c r="C40" s="119">
        <v>0.1003</v>
      </c>
    </row>
    <row r="41" spans="1:3">
      <c r="A41" s="9">
        <v>39</v>
      </c>
      <c r="B41" s="9" t="s">
        <v>24</v>
      </c>
      <c r="C41" s="119">
        <v>0.10050000000000001</v>
      </c>
    </row>
    <row r="42" spans="1:3">
      <c r="A42" s="9">
        <v>40</v>
      </c>
      <c r="B42" s="9" t="s">
        <v>23</v>
      </c>
      <c r="C42" s="119">
        <v>0.1009</v>
      </c>
    </row>
    <row r="43" spans="1:3">
      <c r="A43" s="9">
        <v>41</v>
      </c>
      <c r="B43" s="9" t="s">
        <v>22</v>
      </c>
      <c r="C43" s="119">
        <v>0.1021</v>
      </c>
    </row>
    <row r="44" spans="1:3">
      <c r="A44" s="9">
        <v>42</v>
      </c>
      <c r="B44" s="9" t="s">
        <v>21</v>
      </c>
      <c r="C44" s="119">
        <v>0.1007</v>
      </c>
    </row>
    <row r="45" spans="1:3">
      <c r="A45" s="9">
        <v>43</v>
      </c>
      <c r="B45" s="9" t="s">
        <v>20</v>
      </c>
      <c r="C45" s="119">
        <v>0.1009</v>
      </c>
    </row>
    <row r="46" spans="1:3">
      <c r="A46" s="9">
        <v>44</v>
      </c>
      <c r="B46" s="9" t="s">
        <v>19</v>
      </c>
      <c r="C46" s="119">
        <v>0.1003</v>
      </c>
    </row>
    <row r="47" spans="1:3">
      <c r="A47" s="9">
        <v>45</v>
      </c>
      <c r="B47" s="9" t="s">
        <v>18</v>
      </c>
      <c r="C47" s="119">
        <v>9.98E-2</v>
      </c>
    </row>
    <row r="48" spans="1:3">
      <c r="A48" s="9">
        <v>46</v>
      </c>
      <c r="B48" s="9" t="s">
        <v>17</v>
      </c>
      <c r="C48" s="119">
        <v>0.1002</v>
      </c>
    </row>
    <row r="49" spans="1:3">
      <c r="A49" s="9">
        <v>47</v>
      </c>
      <c r="B49" s="9" t="s">
        <v>16</v>
      </c>
      <c r="C49" s="119">
        <v>9.9599999999999994E-2</v>
      </c>
    </row>
    <row r="50" spans="1:3">
      <c r="C50" s="117"/>
    </row>
  </sheetData>
  <phoneticPr fontId="5"/>
  <pageMargins left="0.78700000000000003" right="0.78700000000000003" top="0.98399999999999999" bottom="0.98399999999999999" header="0.51200000000000001" footer="0.51200000000000001"/>
  <pageSetup paperSize="9"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計算シート</vt:lpstr>
      <vt:lpstr>保険料・集計表</vt:lpstr>
      <vt:lpstr>保険料額表</vt:lpstr>
      <vt:lpstr>標準報酬額</vt:lpstr>
      <vt:lpstr>都道府県</vt:lpstr>
      <vt:lpstr>保険料額表!Print_Area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naito</dc:creator>
  <cp:lastModifiedBy> </cp:lastModifiedBy>
  <cp:lastPrinted>2010-02-16T10:31:43Z</cp:lastPrinted>
  <dcterms:created xsi:type="dcterms:W3CDTF">2010-02-03T13:44:05Z</dcterms:created>
  <dcterms:modified xsi:type="dcterms:W3CDTF">2015-11-09T07:07:05Z</dcterms:modified>
</cp:coreProperties>
</file>