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225" windowWidth="15480" windowHeight="8010" activeTab="2"/>
  </bookViews>
  <sheets>
    <sheet name="有給管理表(このシートをコピーして使用ください）)" sheetId="1" r:id="rId1"/>
    <sheet name="有給付与日数表・基準日" sheetId="2" r:id="rId2"/>
    <sheet name="有給管理表（みほん）" sheetId="3" r:id="rId3"/>
    <sheet name="日付エラーの場合" sheetId="4" r:id="rId4"/>
  </sheets>
  <definedNames>
    <definedName name="_xlnm.Print_Area" localSheetId="0">'有給管理表(このシートをコピーして使用ください）)'!$A$1:$X$5</definedName>
    <definedName name="_xlnm.Print_Area" localSheetId="2">'有給管理表（みほん）'!$A$1:$X$11</definedName>
    <definedName name="_xlnm.Print_Titles" localSheetId="0">'有給管理表(このシートをコピーして使用ください）)'!$1:$2</definedName>
    <definedName name="_xlnm.Print_Titles" localSheetId="2">'有給管理表（みほん）'!$1:$2</definedName>
  </definedNames>
  <calcPr fullCalcOnLoad="1"/>
</workbook>
</file>

<file path=xl/sharedStrings.xml><?xml version="1.0" encoding="utf-8"?>
<sst xmlns="http://schemas.openxmlformats.org/spreadsheetml/2006/main" count="52" uniqueCount="24">
  <si>
    <t>氏名</t>
  </si>
  <si>
    <t>入社年月日</t>
  </si>
  <si>
    <t>有効期限</t>
  </si>
  <si>
    <t>取得日数</t>
  </si>
  <si>
    <t>残日数</t>
  </si>
  <si>
    <t>取得開始日</t>
  </si>
  <si>
    <t>現在</t>
  </si>
  <si>
    <t>取得計</t>
  </si>
  <si>
    <t>勤続年数</t>
  </si>
  <si>
    <t>付与日数</t>
  </si>
  <si>
    <t>付与日</t>
  </si>
  <si>
    <t>取得可能累計残</t>
  </si>
  <si>
    <t>勤続年数</t>
  </si>
  <si>
    <t>勤続</t>
  </si>
  <si>
    <t>経過</t>
  </si>
  <si>
    <t>経過時</t>
  </si>
  <si>
    <t>任意の日付</t>
  </si>
  <si>
    <t>今日</t>
  </si>
  <si>
    <t>基準日の設定</t>
  </si>
  <si>
    <t>選択</t>
  </si>
  <si>
    <t>山田一郎</t>
  </si>
  <si>
    <t>日付　表示がエラーになる場合は　アドインの　分析ツール　チェックをオンにしてください。</t>
  </si>
  <si>
    <t>1.ツールからアドインを選ぶ</t>
  </si>
  <si>
    <t>2.アドインの分析ツールにチェックを入れる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</si>
</sst>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日&quot;"/>
    <numFmt numFmtId="178" formatCode="##.#&quot;日&quot;"/>
    <numFmt numFmtId="179" formatCode="0.0_);[Red]\(0.0\)"/>
    <numFmt numFmtId="180" formatCode="0.0&quot;日&quot;"/>
    <numFmt numFmtId="181" formatCode="0.0_ "/>
    <numFmt numFmtId="182" formatCode="m/d;@"/>
    <numFmt numFmtId="183" formatCode="##.#&quot;年&quot;"/>
    <numFmt numFmtId="184" formatCode="#.#&quot;年&quot;"/>
    <numFmt numFmtId="185" formatCode="0.0&quot;年&quot;"/>
    <numFmt numFmtId="186" formatCode="yyyy/m/d\ h:mm;@"/>
    <numFmt numFmtId="187" formatCode="[$-411]ggge&quot;年&quot;m&quot;月&quot;d&quot;日&quot;;"/>
    <numFmt numFmtId="188" formatCode="[$-411]ggge&quot;年&quot;m&quot;月&quot;d&quot;日&quot;\ &quot;0：00&quot;"/>
    <numFmt numFmtId="189" formatCode="[$-411]ggge&quot;年&quot;m&quot;月&quot;d&quot;日&quot;&quot;現在付与日数&quot;"/>
    <numFmt numFmtId="190" formatCode="m"/>
    <numFmt numFmtId="191" formatCode="&quot;yy&quot;"/>
    <numFmt numFmtId="192" formatCode="##&quot;ヶ月&quot;"/>
    <numFmt numFmtId="193" formatCode="##&quot;ヶ月経過&quot;"/>
    <numFmt numFmtId="194" formatCode="0.00&quot;年&quot;"/>
    <numFmt numFmtId="195" formatCode="#,##0.0;[Red]\-#,##0.0"/>
    <numFmt numFmtId="196" formatCode="0.00_ "/>
    <numFmt numFmtId="197" formatCode="##&quot;年&quot;"/>
    <numFmt numFmtId="198" formatCode="####&quot;ヶ月&quot;"/>
    <numFmt numFmtId="199" formatCode="0_ "/>
    <numFmt numFmtId="200" formatCode="0&quot;日&quot;"/>
    <numFmt numFmtId="201" formatCode="0_);[Red]\(0\)"/>
    <numFmt numFmtId="202" formatCode="#,##0_);[Red]\(#,##0\)"/>
    <numFmt numFmtId="203" formatCode="#,##0.00_);[Red]\(#,##0.00\)"/>
    <numFmt numFmtId="204" formatCode="[$-411]ge\.m\.d;@"/>
    <numFmt numFmtId="205" formatCode="mmm\-yyyy"/>
    <numFmt numFmtId="206" formatCode="###"/>
    <numFmt numFmtId="207" formatCode="#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182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81" fontId="0" fillId="0" borderId="6" xfId="0" applyNumberFormat="1" applyFill="1" applyBorder="1" applyAlignment="1">
      <alignment horizontal="center" vertical="center"/>
    </xf>
    <xf numFmtId="181" fontId="0" fillId="0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81" fontId="0" fillId="2" borderId="9" xfId="0" applyNumberFormat="1" applyFill="1" applyBorder="1" applyAlignment="1">
      <alignment horizontal="center" vertical="center"/>
    </xf>
    <xf numFmtId="181" fontId="0" fillId="2" borderId="9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9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9" fillId="0" borderId="0" xfId="0" applyNumberFormat="1" applyFont="1" applyAlignment="1">
      <alignment vertical="center"/>
    </xf>
    <xf numFmtId="181" fontId="7" fillId="2" borderId="17" xfId="0" applyNumberFormat="1" applyFont="1" applyFill="1" applyBorder="1" applyAlignment="1">
      <alignment horizontal="left" vertical="center"/>
    </xf>
    <xf numFmtId="181" fontId="7" fillId="2" borderId="18" xfId="0" applyNumberFormat="1" applyFont="1" applyFill="1" applyBorder="1" applyAlignment="1">
      <alignment horizontal="left" vertical="center"/>
    </xf>
    <xf numFmtId="181" fontId="7" fillId="2" borderId="19" xfId="0" applyNumberFormat="1" applyFont="1" applyFill="1" applyBorder="1" applyAlignment="1">
      <alignment horizontal="left" vertical="center"/>
    </xf>
    <xf numFmtId="181" fontId="5" fillId="2" borderId="17" xfId="0" applyNumberFormat="1" applyFont="1" applyFill="1" applyBorder="1" applyAlignment="1">
      <alignment horizontal="left" vertical="center"/>
    </xf>
    <xf numFmtId="181" fontId="5" fillId="2" borderId="18" xfId="0" applyNumberFormat="1" applyFont="1" applyFill="1" applyBorder="1" applyAlignment="1">
      <alignment horizontal="left" vertical="center"/>
    </xf>
    <xf numFmtId="181" fontId="5" fillId="2" borderId="19" xfId="0" applyNumberFormat="1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left" vertical="center"/>
    </xf>
    <xf numFmtId="176" fontId="0" fillId="2" borderId="19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194" fontId="4" fillId="4" borderId="16" xfId="0" applyNumberFormat="1" applyFont="1" applyFill="1" applyBorder="1" applyAlignment="1">
      <alignment horizontal="left" vertical="center"/>
    </xf>
    <xf numFmtId="194" fontId="4" fillId="4" borderId="21" xfId="0" applyNumberFormat="1" applyFont="1" applyFill="1" applyBorder="1" applyAlignment="1">
      <alignment horizontal="left" vertical="center"/>
    </xf>
    <xf numFmtId="176" fontId="4" fillId="4" borderId="22" xfId="0" applyNumberFormat="1" applyFont="1" applyFill="1" applyBorder="1" applyAlignment="1">
      <alignment horizontal="center" vertical="center"/>
    </xf>
    <xf numFmtId="176" fontId="4" fillId="4" borderId="16" xfId="0" applyNumberFormat="1" applyFont="1" applyFill="1" applyBorder="1" applyAlignment="1">
      <alignment horizontal="center" vertical="center"/>
    </xf>
    <xf numFmtId="176" fontId="4" fillId="4" borderId="16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vertical="center"/>
    </xf>
    <xf numFmtId="176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0" xfId="20" applyFont="1">
      <alignment vertical="center"/>
      <protection/>
    </xf>
    <xf numFmtId="0" fontId="0" fillId="0" borderId="0" xfId="20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有給管理表　比例付与用090211" xfId="20"/>
  </cellStyles>
  <dxfs count="2">
    <dxf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0</xdr:rowOff>
    </xdr:from>
    <xdr:to>
      <xdr:col>9</xdr:col>
      <xdr:colOff>361950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81375" y="647700"/>
          <a:ext cx="1400175" cy="0"/>
        </a:xfrm>
        <a:prstGeom prst="wedgeRectCallout">
          <a:avLst>
            <a:gd name="adj1" fmla="val -75171"/>
            <a:gd name="adj2" fmla="val -31333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有給休暇取得開始日と取得日数を入力してください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76200</xdr:rowOff>
    </xdr:from>
    <xdr:to>
      <xdr:col>4</xdr:col>
      <xdr:colOff>504825</xdr:colOff>
      <xdr:row>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095500" y="571500"/>
          <a:ext cx="1152525" cy="885825"/>
        </a:xfrm>
        <a:prstGeom prst="leftArrow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</xdr:row>
      <xdr:rowOff>238125</xdr:rowOff>
    </xdr:from>
    <xdr:to>
      <xdr:col>9</xdr:col>
      <xdr:colOff>485775</xdr:colOff>
      <xdr:row>6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248025" y="485775"/>
          <a:ext cx="3286125" cy="1238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付与日数は、平成19年4月現在の労働基準法
第39条に従っています。
会社独自で日数を上乗せする場合は、左表の数値を修正してください</a:t>
          </a:r>
        </a:p>
      </xdr:txBody>
    </xdr:sp>
    <xdr:clientData/>
  </xdr:twoCellAnchor>
  <xdr:twoCellAnchor>
    <xdr:from>
      <xdr:col>9</xdr:col>
      <xdr:colOff>190500</xdr:colOff>
      <xdr:row>7</xdr:row>
      <xdr:rowOff>161925</xdr:rowOff>
    </xdr:from>
    <xdr:to>
      <xdr:col>10</xdr:col>
      <xdr:colOff>581025</xdr:colOff>
      <xdr:row>9</xdr:row>
      <xdr:rowOff>123825</xdr:rowOff>
    </xdr:to>
    <xdr:sp>
      <xdr:nvSpPr>
        <xdr:cNvPr id="3" name="AutoShape 12"/>
        <xdr:cNvSpPr>
          <a:spLocks/>
        </xdr:cNvSpPr>
      </xdr:nvSpPr>
      <xdr:spPr>
        <a:xfrm>
          <a:off x="6238875" y="1895475"/>
          <a:ext cx="1076325" cy="457200"/>
        </a:xfrm>
        <a:prstGeom prst="wedgeRoundRectCallout">
          <a:avLst>
            <a:gd name="adj1" fmla="val -67699"/>
            <a:gd name="adj2" fmla="val 6666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いずれか選択
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0</xdr:row>
      <xdr:rowOff>19050</xdr:rowOff>
    </xdr:from>
    <xdr:to>
      <xdr:col>22</xdr:col>
      <xdr:colOff>285750</xdr:colOff>
      <xdr:row>1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8858250" y="19050"/>
          <a:ext cx="1666875" cy="552450"/>
        </a:xfrm>
        <a:prstGeom prst="wedgeRoundRectCallout">
          <a:avLst>
            <a:gd name="adj1" fmla="val -59712"/>
            <a:gd name="adj2" fmla="val 44828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勤続年数に応じ有給管理表を作成してください。</a:t>
          </a:r>
        </a:p>
      </xdr:txBody>
    </xdr:sp>
    <xdr:clientData/>
  </xdr:twoCellAnchor>
  <xdr:twoCellAnchor>
    <xdr:from>
      <xdr:col>5</xdr:col>
      <xdr:colOff>381000</xdr:colOff>
      <xdr:row>0</xdr:row>
      <xdr:rowOff>238125</xdr:rowOff>
    </xdr:from>
    <xdr:to>
      <xdr:col>8</xdr:col>
      <xdr:colOff>142875</xdr:colOff>
      <xdr:row>1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3009900" y="238125"/>
          <a:ext cx="1104900" cy="447675"/>
        </a:xfrm>
        <a:prstGeom prst="wedgeRectCallout">
          <a:avLst>
            <a:gd name="adj1" fmla="val -60342"/>
            <a:gd name="adj2" fmla="val 5850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入社年月日を
入力してください</a:t>
          </a:r>
        </a:p>
      </xdr:txBody>
    </xdr:sp>
    <xdr:clientData/>
  </xdr:twoCellAnchor>
  <xdr:twoCellAnchor>
    <xdr:from>
      <xdr:col>6</xdr:col>
      <xdr:colOff>304800</xdr:colOff>
      <xdr:row>9</xdr:row>
      <xdr:rowOff>171450</xdr:rowOff>
    </xdr:from>
    <xdr:to>
      <xdr:col>9</xdr:col>
      <xdr:colOff>361950</xdr:colOff>
      <xdr:row>11</xdr:row>
      <xdr:rowOff>257175</xdr:rowOff>
    </xdr:to>
    <xdr:sp>
      <xdr:nvSpPr>
        <xdr:cNvPr id="3" name="AutoShape 5"/>
        <xdr:cNvSpPr>
          <a:spLocks/>
        </xdr:cNvSpPr>
      </xdr:nvSpPr>
      <xdr:spPr>
        <a:xfrm>
          <a:off x="3381375" y="3381375"/>
          <a:ext cx="1400175" cy="714375"/>
        </a:xfrm>
        <a:prstGeom prst="wedgeRectCallout">
          <a:avLst>
            <a:gd name="adj1" fmla="val -75171"/>
            <a:gd name="adj2" fmla="val -31333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有給休暇取得開始日と取得日数を入力してください</a:t>
          </a:r>
        </a:p>
      </xdr:txBody>
    </xdr:sp>
    <xdr:clientData/>
  </xdr:twoCellAnchor>
  <xdr:twoCellAnchor>
    <xdr:from>
      <xdr:col>6</xdr:col>
      <xdr:colOff>304800</xdr:colOff>
      <xdr:row>2</xdr:row>
      <xdr:rowOff>0</xdr:rowOff>
    </xdr:from>
    <xdr:to>
      <xdr:col>9</xdr:col>
      <xdr:colOff>361950</xdr:colOff>
      <xdr:row>2</xdr:row>
      <xdr:rowOff>0</xdr:rowOff>
    </xdr:to>
    <xdr:sp>
      <xdr:nvSpPr>
        <xdr:cNvPr id="4" name="AutoShape 8"/>
        <xdr:cNvSpPr>
          <a:spLocks/>
        </xdr:cNvSpPr>
      </xdr:nvSpPr>
      <xdr:spPr>
        <a:xfrm>
          <a:off x="3381375" y="1009650"/>
          <a:ext cx="1400175" cy="0"/>
        </a:xfrm>
        <a:prstGeom prst="wedgeRectCallout">
          <a:avLst>
            <a:gd name="adj1" fmla="val -75171"/>
            <a:gd name="adj2" fmla="val -31333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有給休暇取得開始日と取得日数を入力してください</a:t>
          </a:r>
        </a:p>
      </xdr:txBody>
    </xdr:sp>
    <xdr:clientData/>
  </xdr:twoCellAnchor>
  <xdr:twoCellAnchor>
    <xdr:from>
      <xdr:col>11</xdr:col>
      <xdr:colOff>123825</xdr:colOff>
      <xdr:row>11</xdr:row>
      <xdr:rowOff>76200</xdr:rowOff>
    </xdr:from>
    <xdr:to>
      <xdr:col>16</xdr:col>
      <xdr:colOff>333375</xdr:colOff>
      <xdr:row>17</xdr:row>
      <xdr:rowOff>266700</xdr:rowOff>
    </xdr:to>
    <xdr:grpSp>
      <xdr:nvGrpSpPr>
        <xdr:cNvPr id="5" name="Group 14"/>
        <xdr:cNvGrpSpPr>
          <a:grpSpLocks/>
        </xdr:cNvGrpSpPr>
      </xdr:nvGrpSpPr>
      <xdr:grpSpPr>
        <a:xfrm>
          <a:off x="5438775" y="3914775"/>
          <a:ext cx="2447925" cy="2076450"/>
          <a:chOff x="420" y="411"/>
          <a:chExt cx="257" cy="218"/>
        </a:xfrm>
        <a:solidFill>
          <a:srgbClr val="FFFFFF"/>
        </a:solidFill>
      </xdr:grpSpPr>
      <xdr:sp>
        <xdr:nvSpPr>
          <xdr:cNvPr id="6" name="AutoShape 15"/>
          <xdr:cNvSpPr>
            <a:spLocks/>
          </xdr:cNvSpPr>
        </xdr:nvSpPr>
        <xdr:spPr>
          <a:xfrm>
            <a:off x="511" y="501"/>
            <a:ext cx="58" cy="128"/>
          </a:xfrm>
          <a:prstGeom prst="downArrow">
            <a:avLst/>
          </a:prstGeom>
          <a:solidFill>
            <a:srgbClr val="FFCC99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16"/>
          <xdr:cNvSpPr>
            <a:spLocks/>
          </xdr:cNvSpPr>
        </xdr:nvSpPr>
        <xdr:spPr>
          <a:xfrm>
            <a:off x="420" y="411"/>
            <a:ext cx="257" cy="92"/>
          </a:xfrm>
          <a:prstGeom prst="roundRect">
            <a:avLst/>
          </a:prstGeom>
          <a:solidFill>
            <a:srgbClr val="FFCC99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日付がエラーになる場合は
シート「日付エラーの場合」
を参照してください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76200</xdr:rowOff>
    </xdr:from>
    <xdr:to>
      <xdr:col>7</xdr:col>
      <xdr:colOff>257175</xdr:colOff>
      <xdr:row>38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62600"/>
          <a:ext cx="43719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200025</xdr:rowOff>
    </xdr:from>
    <xdr:to>
      <xdr:col>7</xdr:col>
      <xdr:colOff>76200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885825"/>
          <a:ext cx="41529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5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24.75" customHeight="1"/>
  <cols>
    <col min="1" max="1" width="1.12109375" style="6" customWidth="1"/>
    <col min="2" max="2" width="7.875" style="5" customWidth="1"/>
    <col min="3" max="3" width="13.75390625" style="0" customWidth="1"/>
    <col min="4" max="23" width="5.875" style="0" customWidth="1"/>
    <col min="24" max="24" width="7.00390625" style="0" customWidth="1"/>
    <col min="25" max="26" width="0" style="7" hidden="1" customWidth="1"/>
    <col min="27" max="28" width="9.00390625" style="1" customWidth="1"/>
  </cols>
  <sheetData>
    <row r="1" spans="3:16" ht="25.5" customHeight="1" thickBot="1">
      <c r="C1" s="22" t="s">
        <v>0</v>
      </c>
      <c r="D1" s="58"/>
      <c r="E1" s="59"/>
      <c r="F1" s="60"/>
      <c r="G1" s="21"/>
      <c r="H1" s="7"/>
      <c r="I1" s="52">
        <f>+'有給付与日数表・基準日'!G7</f>
        <v>39909</v>
      </c>
      <c r="J1" s="53"/>
      <c r="K1" s="54"/>
      <c r="L1" s="27" t="s">
        <v>6</v>
      </c>
      <c r="M1" s="49" t="s">
        <v>12</v>
      </c>
      <c r="N1" s="49"/>
      <c r="O1" s="50">
        <f>(+I1-D2)/365</f>
        <v>1.0136986301369864</v>
      </c>
      <c r="P1" s="51"/>
    </row>
    <row r="2" spans="3:16" ht="25.5" customHeight="1" thickBot="1">
      <c r="C2" s="23" t="s">
        <v>1</v>
      </c>
      <c r="D2" s="55">
        <v>39539</v>
      </c>
      <c r="E2" s="55"/>
      <c r="F2" s="55"/>
      <c r="G2" s="7"/>
      <c r="H2" s="7"/>
      <c r="I2" s="56" t="s">
        <v>11</v>
      </c>
      <c r="J2" s="57"/>
      <c r="K2" s="57"/>
      <c r="L2" s="24">
        <f>SUM(Y2:Y5)</f>
        <v>10</v>
      </c>
      <c r="M2" s="7"/>
      <c r="N2" s="6"/>
      <c r="O2" s="6"/>
      <c r="P2" s="6"/>
    </row>
    <row r="3" spans="1:26" ht="24.75" customHeight="1" thickBot="1" thickTop="1">
      <c r="A3" s="42"/>
      <c r="B3" s="18" t="s">
        <v>13</v>
      </c>
      <c r="C3" s="14" t="s">
        <v>10</v>
      </c>
      <c r="D3" s="43">
        <f>EDATE($D$2,B4*12)</f>
        <v>39722</v>
      </c>
      <c r="E3" s="44"/>
      <c r="F3" s="45"/>
      <c r="G3" s="46" t="str">
        <f>IF(D3&lt;=$I$1,"付与日数","予定付与日数　")</f>
        <v>付与日数</v>
      </c>
      <c r="H3" s="47"/>
      <c r="I3" s="15">
        <f>VLOOKUP(B4,'有給付与日数表・基準日'!$B$3:$C$45,2,FALSE)</f>
        <v>10</v>
      </c>
      <c r="J3" s="38" t="s">
        <v>4</v>
      </c>
      <c r="K3" s="48"/>
      <c r="L3" s="16">
        <f>IF(D3&lt;=$I$1,Z3,"--")</f>
        <v>10</v>
      </c>
      <c r="M3" s="32" t="str">
        <f>IF(Z3&lt;0,"日数不足です","　")</f>
        <v>　</v>
      </c>
      <c r="N3" s="33"/>
      <c r="O3" s="34"/>
      <c r="P3" s="35" t="str">
        <f>IF($I$1&gt;=U3,"時効により消滅","　")</f>
        <v>　</v>
      </c>
      <c r="Q3" s="36"/>
      <c r="R3" s="37"/>
      <c r="S3" s="38" t="s">
        <v>2</v>
      </c>
      <c r="T3" s="39"/>
      <c r="U3" s="40">
        <f>EDATE(D3,24)-1</f>
        <v>40451</v>
      </c>
      <c r="V3" s="40"/>
      <c r="W3" s="41"/>
      <c r="X3" s="17"/>
      <c r="Y3" s="8">
        <f>+L3</f>
        <v>10</v>
      </c>
      <c r="Z3" s="9">
        <f>IF($I$1&lt;U3,+I3-X5,"--")</f>
        <v>10</v>
      </c>
    </row>
    <row r="4" spans="1:24" ht="24.75" customHeight="1" thickTop="1">
      <c r="A4" s="42"/>
      <c r="B4" s="19">
        <v>0.5</v>
      </c>
      <c r="C4" s="4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0" t="s">
        <v>7</v>
      </c>
    </row>
    <row r="5" spans="1:25" ht="24.75" customHeight="1" thickBot="1">
      <c r="A5" s="42"/>
      <c r="B5" s="20" t="s">
        <v>15</v>
      </c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>
        <f>SUM(D5:W5)</f>
        <v>0</v>
      </c>
      <c r="Y5" s="8"/>
    </row>
    <row r="6" ht="24.75" customHeight="1" thickTop="1"/>
  </sheetData>
  <sheetProtection insertColumns="0" insertRows="0" deleteColumns="0" deleteRows="0"/>
  <mergeCells count="14">
    <mergeCell ref="M1:N1"/>
    <mergeCell ref="O1:P1"/>
    <mergeCell ref="I1:K1"/>
    <mergeCell ref="D2:F2"/>
    <mergeCell ref="I2:K2"/>
    <mergeCell ref="D1:F1"/>
    <mergeCell ref="A3:A5"/>
    <mergeCell ref="D3:F3"/>
    <mergeCell ref="G3:H3"/>
    <mergeCell ref="J3:K3"/>
    <mergeCell ref="M3:O3"/>
    <mergeCell ref="P3:R3"/>
    <mergeCell ref="S3:T3"/>
    <mergeCell ref="U3:W3"/>
  </mergeCells>
  <conditionalFormatting sqref="Z3">
    <cfRule type="cellIs" priority="1" dxfId="0" operator="lessThan" stopIfTrue="1">
      <formula>0</formula>
    </cfRule>
  </conditionalFormatting>
  <conditionalFormatting sqref="L2:L3">
    <cfRule type="cellIs" priority="2" dxfId="1" operator="lessThan" stopIfTrue="1">
      <formula>0</formula>
    </cfRule>
  </conditionalFormatting>
  <dataValidations count="2">
    <dataValidation type="date" allowBlank="1" showInputMessage="1" showErrorMessage="1" sqref="D2:F2">
      <formula1>I1-365*42</formula1>
      <formula2>I1</formula2>
    </dataValidation>
    <dataValidation showInputMessage="1" showErrorMessage="1" sqref="Z3"/>
  </dataValidations>
  <printOptions horizontalCentered="1"/>
  <pageMargins left="0.1968503937007874" right="0.1968503937007874" top="0.3937007874015748" bottom="0" header="0.5118110236220472" footer="0.5118110236220472"/>
  <pageSetup orientation="landscape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2:K45"/>
  <sheetViews>
    <sheetView workbookViewId="0" topLeftCell="A1">
      <selection activeCell="A1" sqref="A1"/>
    </sheetView>
  </sheetViews>
  <sheetFormatPr defaultColWidth="9.00390625" defaultRowHeight="19.5" customHeight="1"/>
  <cols>
    <col min="7" max="7" width="9.375" style="0" bestFit="1" customWidth="1"/>
    <col min="9" max="9" width="7.00390625" style="0" customWidth="1"/>
    <col min="12" max="12" width="9.50390625" style="0" bestFit="1" customWidth="1"/>
  </cols>
  <sheetData>
    <row r="1" ht="19.5" customHeight="1" thickBot="1"/>
    <row r="2" spans="2:11" ht="19.5" customHeight="1" thickBot="1">
      <c r="B2" s="2" t="s">
        <v>8</v>
      </c>
      <c r="C2" s="26" t="s">
        <v>9</v>
      </c>
      <c r="E2" s="25"/>
      <c r="F2" s="25"/>
      <c r="G2" s="25"/>
      <c r="H2" s="25"/>
      <c r="I2" s="25"/>
      <c r="J2" s="25"/>
      <c r="K2" s="25"/>
    </row>
    <row r="3" spans="2:11" ht="19.5" customHeight="1" thickBot="1">
      <c r="B3" s="2">
        <v>0.5</v>
      </c>
      <c r="C3" s="26">
        <v>10</v>
      </c>
      <c r="E3" s="25"/>
      <c r="F3" s="25"/>
      <c r="G3" s="25"/>
      <c r="H3" s="25"/>
      <c r="I3" s="25"/>
      <c r="J3" s="25"/>
      <c r="K3" s="25"/>
    </row>
    <row r="4" spans="2:11" ht="19.5" customHeight="1" thickBot="1">
      <c r="B4" s="2">
        <f>+B3+1</f>
        <v>1.5</v>
      </c>
      <c r="C4" s="26">
        <v>11</v>
      </c>
      <c r="E4" s="25"/>
      <c r="G4" s="25"/>
      <c r="H4" s="25"/>
      <c r="I4" s="25"/>
      <c r="J4" s="25"/>
      <c r="K4" s="25"/>
    </row>
    <row r="5" spans="2:3" ht="19.5" customHeight="1" thickBot="1">
      <c r="B5" s="2">
        <f aca="true" t="shared" si="0" ref="B5:B45">+B4+1</f>
        <v>2.5</v>
      </c>
      <c r="C5" s="26">
        <v>12</v>
      </c>
    </row>
    <row r="6" spans="2:3" ht="19.5" customHeight="1" thickBot="1">
      <c r="B6" s="2">
        <f t="shared" si="0"/>
        <v>3.5</v>
      </c>
      <c r="C6" s="26">
        <v>14</v>
      </c>
    </row>
    <row r="7" spans="2:7" ht="19.5" customHeight="1" thickBot="1">
      <c r="B7" s="2">
        <f t="shared" si="0"/>
        <v>4.5</v>
      </c>
      <c r="C7" s="26">
        <v>16</v>
      </c>
      <c r="F7">
        <v>2</v>
      </c>
      <c r="G7" s="31">
        <f>IF(F7=1,G10,G11)</f>
        <v>39909</v>
      </c>
    </row>
    <row r="8" spans="2:3" ht="19.5" customHeight="1" thickBot="1">
      <c r="B8" s="2">
        <f t="shared" si="0"/>
        <v>5.5</v>
      </c>
      <c r="C8" s="26">
        <v>18</v>
      </c>
    </row>
    <row r="9" spans="2:9" ht="19.5" customHeight="1" thickBot="1">
      <c r="B9" s="2">
        <f t="shared" si="0"/>
        <v>6.5</v>
      </c>
      <c r="C9" s="26">
        <v>20</v>
      </c>
      <c r="E9" s="61" t="s">
        <v>18</v>
      </c>
      <c r="F9" s="62"/>
      <c r="G9" s="62"/>
      <c r="H9" s="62"/>
      <c r="I9" s="29" t="s">
        <v>19</v>
      </c>
    </row>
    <row r="10" spans="2:9" ht="19.5" customHeight="1" thickBot="1">
      <c r="B10" s="2">
        <f t="shared" si="0"/>
        <v>7.5</v>
      </c>
      <c r="C10" s="26">
        <v>20</v>
      </c>
      <c r="E10" s="65" t="s">
        <v>16</v>
      </c>
      <c r="F10" s="65"/>
      <c r="G10" s="63">
        <v>39872</v>
      </c>
      <c r="H10" s="64"/>
      <c r="I10" s="30"/>
    </row>
    <row r="11" spans="2:9" ht="19.5" customHeight="1" thickBot="1">
      <c r="B11" s="2">
        <f t="shared" si="0"/>
        <v>8.5</v>
      </c>
      <c r="C11" s="26">
        <v>20</v>
      </c>
      <c r="E11" s="65" t="s">
        <v>17</v>
      </c>
      <c r="F11" s="65"/>
      <c r="G11" s="63">
        <f ca="1">TODAY()</f>
        <v>39909</v>
      </c>
      <c r="H11" s="64"/>
      <c r="I11" s="30"/>
    </row>
    <row r="12" spans="2:3" ht="19.5" customHeight="1" thickBot="1">
      <c r="B12" s="2">
        <f t="shared" si="0"/>
        <v>9.5</v>
      </c>
      <c r="C12" s="26">
        <v>20</v>
      </c>
    </row>
    <row r="13" spans="2:3" ht="19.5" customHeight="1" thickBot="1">
      <c r="B13" s="2">
        <f t="shared" si="0"/>
        <v>10.5</v>
      </c>
      <c r="C13" s="26">
        <v>20</v>
      </c>
    </row>
    <row r="14" spans="2:3" ht="19.5" customHeight="1" thickBot="1">
      <c r="B14" s="2">
        <f t="shared" si="0"/>
        <v>11.5</v>
      </c>
      <c r="C14" s="26">
        <v>20</v>
      </c>
    </row>
    <row r="15" spans="2:3" ht="19.5" customHeight="1" thickBot="1">
      <c r="B15" s="2">
        <f t="shared" si="0"/>
        <v>12.5</v>
      </c>
      <c r="C15" s="26">
        <v>20</v>
      </c>
    </row>
    <row r="16" spans="2:3" ht="19.5" customHeight="1" thickBot="1">
      <c r="B16" s="2">
        <f t="shared" si="0"/>
        <v>13.5</v>
      </c>
      <c r="C16" s="26">
        <v>20</v>
      </c>
    </row>
    <row r="17" spans="2:3" ht="19.5" customHeight="1" thickBot="1">
      <c r="B17" s="2">
        <f t="shared" si="0"/>
        <v>14.5</v>
      </c>
      <c r="C17" s="26">
        <v>20</v>
      </c>
    </row>
    <row r="18" spans="2:3" ht="19.5" customHeight="1" thickBot="1">
      <c r="B18" s="2">
        <f t="shared" si="0"/>
        <v>15.5</v>
      </c>
      <c r="C18" s="26">
        <v>20</v>
      </c>
    </row>
    <row r="19" spans="2:3" ht="19.5" customHeight="1" thickBot="1">
      <c r="B19" s="2">
        <f t="shared" si="0"/>
        <v>16.5</v>
      </c>
      <c r="C19" s="26">
        <v>20</v>
      </c>
    </row>
    <row r="20" spans="2:3" ht="19.5" customHeight="1" thickBot="1">
      <c r="B20" s="2">
        <f t="shared" si="0"/>
        <v>17.5</v>
      </c>
      <c r="C20" s="26">
        <v>20</v>
      </c>
    </row>
    <row r="21" spans="2:3" ht="19.5" customHeight="1" thickBot="1">
      <c r="B21" s="2">
        <f t="shared" si="0"/>
        <v>18.5</v>
      </c>
      <c r="C21" s="26">
        <v>20</v>
      </c>
    </row>
    <row r="22" spans="2:3" ht="19.5" customHeight="1" thickBot="1">
      <c r="B22" s="2">
        <f t="shared" si="0"/>
        <v>19.5</v>
      </c>
      <c r="C22" s="26">
        <v>20</v>
      </c>
    </row>
    <row r="23" spans="2:3" ht="19.5" customHeight="1" thickBot="1">
      <c r="B23" s="2">
        <f t="shared" si="0"/>
        <v>20.5</v>
      </c>
      <c r="C23" s="26">
        <v>20</v>
      </c>
    </row>
    <row r="24" spans="2:3" ht="19.5" customHeight="1" thickBot="1">
      <c r="B24" s="2">
        <f t="shared" si="0"/>
        <v>21.5</v>
      </c>
      <c r="C24" s="26">
        <v>20</v>
      </c>
    </row>
    <row r="25" spans="2:3" ht="19.5" customHeight="1" thickBot="1">
      <c r="B25" s="2">
        <f t="shared" si="0"/>
        <v>22.5</v>
      </c>
      <c r="C25" s="26">
        <v>20</v>
      </c>
    </row>
    <row r="26" spans="2:3" ht="19.5" customHeight="1" thickBot="1">
      <c r="B26" s="2">
        <f t="shared" si="0"/>
        <v>23.5</v>
      </c>
      <c r="C26" s="26">
        <v>20</v>
      </c>
    </row>
    <row r="27" spans="2:3" ht="19.5" customHeight="1" thickBot="1">
      <c r="B27" s="2">
        <f t="shared" si="0"/>
        <v>24.5</v>
      </c>
      <c r="C27" s="26">
        <v>20</v>
      </c>
    </row>
    <row r="28" spans="2:3" ht="19.5" customHeight="1" thickBot="1">
      <c r="B28" s="2">
        <f t="shared" si="0"/>
        <v>25.5</v>
      </c>
      <c r="C28" s="26">
        <v>20</v>
      </c>
    </row>
    <row r="29" spans="2:3" ht="19.5" customHeight="1" thickBot="1">
      <c r="B29" s="2">
        <f t="shared" si="0"/>
        <v>26.5</v>
      </c>
      <c r="C29" s="26">
        <v>20</v>
      </c>
    </row>
    <row r="30" spans="2:3" ht="19.5" customHeight="1" thickBot="1">
      <c r="B30" s="2">
        <f t="shared" si="0"/>
        <v>27.5</v>
      </c>
      <c r="C30" s="26">
        <v>20</v>
      </c>
    </row>
    <row r="31" spans="2:3" ht="19.5" customHeight="1" thickBot="1">
      <c r="B31" s="2">
        <f t="shared" si="0"/>
        <v>28.5</v>
      </c>
      <c r="C31" s="26">
        <v>20</v>
      </c>
    </row>
    <row r="32" spans="2:3" ht="19.5" customHeight="1" thickBot="1">
      <c r="B32" s="2">
        <f t="shared" si="0"/>
        <v>29.5</v>
      </c>
      <c r="C32" s="26">
        <v>20</v>
      </c>
    </row>
    <row r="33" spans="2:3" ht="19.5" customHeight="1" thickBot="1">
      <c r="B33" s="2">
        <f t="shared" si="0"/>
        <v>30.5</v>
      </c>
      <c r="C33" s="26">
        <v>20</v>
      </c>
    </row>
    <row r="34" spans="2:3" ht="19.5" customHeight="1" thickBot="1">
      <c r="B34" s="2">
        <f t="shared" si="0"/>
        <v>31.5</v>
      </c>
      <c r="C34" s="26">
        <v>20</v>
      </c>
    </row>
    <row r="35" spans="2:3" ht="19.5" customHeight="1" thickBot="1">
      <c r="B35" s="2">
        <f t="shared" si="0"/>
        <v>32.5</v>
      </c>
      <c r="C35" s="26">
        <v>20</v>
      </c>
    </row>
    <row r="36" spans="2:3" ht="19.5" customHeight="1" thickBot="1">
      <c r="B36" s="2">
        <f t="shared" si="0"/>
        <v>33.5</v>
      </c>
      <c r="C36" s="26">
        <v>20</v>
      </c>
    </row>
    <row r="37" spans="2:3" ht="19.5" customHeight="1" thickBot="1">
      <c r="B37" s="2">
        <f t="shared" si="0"/>
        <v>34.5</v>
      </c>
      <c r="C37" s="26">
        <v>20</v>
      </c>
    </row>
    <row r="38" spans="2:3" ht="19.5" customHeight="1" thickBot="1">
      <c r="B38" s="2">
        <f t="shared" si="0"/>
        <v>35.5</v>
      </c>
      <c r="C38" s="26">
        <v>20</v>
      </c>
    </row>
    <row r="39" spans="2:3" ht="19.5" customHeight="1" thickBot="1">
      <c r="B39" s="2">
        <f t="shared" si="0"/>
        <v>36.5</v>
      </c>
      <c r="C39" s="26">
        <v>20</v>
      </c>
    </row>
    <row r="40" spans="2:3" ht="19.5" customHeight="1" thickBot="1">
      <c r="B40" s="2">
        <f t="shared" si="0"/>
        <v>37.5</v>
      </c>
      <c r="C40" s="26">
        <v>20</v>
      </c>
    </row>
    <row r="41" spans="2:3" ht="19.5" customHeight="1" thickBot="1">
      <c r="B41" s="2">
        <f t="shared" si="0"/>
        <v>38.5</v>
      </c>
      <c r="C41" s="26">
        <v>20</v>
      </c>
    </row>
    <row r="42" spans="2:3" ht="19.5" customHeight="1" thickBot="1">
      <c r="B42" s="2">
        <f t="shared" si="0"/>
        <v>39.5</v>
      </c>
      <c r="C42" s="26">
        <v>20</v>
      </c>
    </row>
    <row r="43" spans="2:3" ht="19.5" customHeight="1" thickBot="1">
      <c r="B43" s="2">
        <f t="shared" si="0"/>
        <v>40.5</v>
      </c>
      <c r="C43" s="26">
        <v>20</v>
      </c>
    </row>
    <row r="44" spans="2:3" ht="19.5" customHeight="1" thickBot="1">
      <c r="B44" s="2">
        <f t="shared" si="0"/>
        <v>41.5</v>
      </c>
      <c r="C44" s="26">
        <v>20</v>
      </c>
    </row>
    <row r="45" spans="2:3" ht="19.5" customHeight="1" thickBot="1">
      <c r="B45" s="2">
        <f t="shared" si="0"/>
        <v>42.5</v>
      </c>
      <c r="C45" s="26">
        <v>20</v>
      </c>
    </row>
  </sheetData>
  <sheetProtection/>
  <protectedRanges>
    <protectedRange sqref="G10 D1:D15 E11:H15 I1:I15 H1:H10 E1:E9 F1:G6 F8:G9" name="範囲2"/>
    <protectedRange sqref="B3:C45" name="範囲1"/>
  </protectedRanges>
  <mergeCells count="5">
    <mergeCell ref="E9:H9"/>
    <mergeCell ref="G10:H10"/>
    <mergeCell ref="G11:H11"/>
    <mergeCell ref="E10:F10"/>
    <mergeCell ref="E11:F11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Z1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24.75" customHeight="1"/>
  <cols>
    <col min="1" max="1" width="1.12109375" style="6" customWidth="1"/>
    <col min="2" max="2" width="7.875" style="5" customWidth="1"/>
    <col min="3" max="3" width="13.75390625" style="0" customWidth="1"/>
    <col min="4" max="23" width="5.875" style="0" customWidth="1"/>
    <col min="24" max="24" width="7.00390625" style="0" customWidth="1"/>
    <col min="25" max="26" width="0" style="7" hidden="1" customWidth="1"/>
    <col min="27" max="28" width="9.00390625" style="1" customWidth="1"/>
  </cols>
  <sheetData>
    <row r="1" spans="3:17" ht="39.75" customHeight="1" thickBot="1">
      <c r="C1" s="22" t="s">
        <v>0</v>
      </c>
      <c r="D1" s="72" t="s">
        <v>20</v>
      </c>
      <c r="E1" s="73"/>
      <c r="F1" s="73"/>
      <c r="G1" s="21"/>
      <c r="H1" s="7"/>
      <c r="I1" s="52">
        <f>'有給付与日数表・基準日'!G7</f>
        <v>39909</v>
      </c>
      <c r="J1" s="53"/>
      <c r="K1" s="54"/>
      <c r="L1" s="27" t="s">
        <v>6</v>
      </c>
      <c r="M1" s="49" t="s">
        <v>12</v>
      </c>
      <c r="N1" s="49"/>
      <c r="O1" s="50">
        <f>(+I1-D2)/365</f>
        <v>2.347945205479452</v>
      </c>
      <c r="P1" s="51"/>
      <c r="Q1" s="28"/>
    </row>
    <row r="2" spans="3:16" ht="39.75" customHeight="1" thickBot="1">
      <c r="C2" s="23" t="s">
        <v>1</v>
      </c>
      <c r="D2" s="55">
        <v>39052</v>
      </c>
      <c r="E2" s="55"/>
      <c r="F2" s="55"/>
      <c r="G2" s="7"/>
      <c r="H2" s="7"/>
      <c r="I2" s="56" t="s">
        <v>11</v>
      </c>
      <c r="J2" s="74"/>
      <c r="K2" s="74"/>
      <c r="L2" s="24">
        <f>SUM(Y2:Y11)</f>
        <v>17</v>
      </c>
      <c r="M2" s="7"/>
      <c r="N2" s="6"/>
      <c r="O2" s="6"/>
      <c r="P2" s="6"/>
    </row>
    <row r="3" spans="1:26" ht="24.75" customHeight="1" thickBot="1" thickTop="1">
      <c r="A3" s="66"/>
      <c r="B3" s="18" t="s">
        <v>13</v>
      </c>
      <c r="C3" s="14" t="s">
        <v>10</v>
      </c>
      <c r="D3" s="67">
        <f>EDATE($D$2,B4*12)</f>
        <v>39965</v>
      </c>
      <c r="E3" s="67"/>
      <c r="F3" s="68"/>
      <c r="G3" s="69" t="str">
        <f>IF(D3&lt;=$I$1,"付与日数","予定付与日数　")</f>
        <v>予定付与日数　</v>
      </c>
      <c r="H3" s="70"/>
      <c r="I3" s="15">
        <f>VLOOKUP(B4,'有給付与日数表・基準日'!$B$3:$C$45,2,FALSE)</f>
        <v>12</v>
      </c>
      <c r="J3" s="71" t="s">
        <v>4</v>
      </c>
      <c r="K3" s="71"/>
      <c r="L3" s="16" t="str">
        <f>IF(D3&lt;=$I$1,Z3,"--")</f>
        <v>--</v>
      </c>
      <c r="M3" s="32" t="str">
        <f>IF(Z3&lt;0,"日数不足です","　")</f>
        <v>　</v>
      </c>
      <c r="N3" s="33"/>
      <c r="O3" s="34"/>
      <c r="P3" s="35" t="str">
        <f>IF($I$1&gt;=U3,"時効により消滅","　")</f>
        <v>　</v>
      </c>
      <c r="Q3" s="36"/>
      <c r="R3" s="37"/>
      <c r="S3" s="38" t="s">
        <v>2</v>
      </c>
      <c r="T3" s="39"/>
      <c r="U3" s="40">
        <f>EDATE(D3,24)-1</f>
        <v>40694</v>
      </c>
      <c r="V3" s="40"/>
      <c r="W3" s="41"/>
      <c r="X3" s="17"/>
      <c r="Y3" s="8" t="str">
        <f>+L3</f>
        <v>--</v>
      </c>
      <c r="Z3" s="9">
        <f>IF($I$1&lt;U3,+I3-X5,"--")</f>
        <v>12</v>
      </c>
    </row>
    <row r="4" spans="1:24" ht="24.75" customHeight="1" thickTop="1">
      <c r="A4" s="66"/>
      <c r="B4" s="19">
        <f>+B7+1</f>
        <v>2.5</v>
      </c>
      <c r="C4" s="4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0" t="s">
        <v>7</v>
      </c>
    </row>
    <row r="5" spans="1:25" ht="24.75" customHeight="1" thickBot="1">
      <c r="A5" s="66"/>
      <c r="B5" s="20" t="s">
        <v>14</v>
      </c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>
        <f>SUM(D5:W5)</f>
        <v>0</v>
      </c>
      <c r="Y5" s="8"/>
    </row>
    <row r="6" spans="1:26" ht="24.75" customHeight="1" thickBot="1" thickTop="1">
      <c r="A6" s="66"/>
      <c r="B6" s="18" t="s">
        <v>13</v>
      </c>
      <c r="C6" s="14" t="s">
        <v>10</v>
      </c>
      <c r="D6" s="67">
        <f>EDATE($D$2,B7*12)</f>
        <v>39600</v>
      </c>
      <c r="E6" s="67"/>
      <c r="F6" s="68"/>
      <c r="G6" s="69" t="str">
        <f>IF(D6&lt;=$I$1,"付与日数","予定付与日数　")</f>
        <v>付与日数</v>
      </c>
      <c r="H6" s="70"/>
      <c r="I6" s="15">
        <f>VLOOKUP(B7,'有給付与日数表・基準日'!$B$3:$C$45,2,FALSE)</f>
        <v>11</v>
      </c>
      <c r="J6" s="71" t="s">
        <v>4</v>
      </c>
      <c r="K6" s="71"/>
      <c r="L6" s="16">
        <f>IF(D6&lt;=$I$1,Z6,"--")</f>
        <v>11</v>
      </c>
      <c r="M6" s="32" t="str">
        <f>IF(Z6&lt;0,"日数不足です","　")</f>
        <v>　</v>
      </c>
      <c r="N6" s="33"/>
      <c r="O6" s="34"/>
      <c r="P6" s="35" t="str">
        <f>IF($I$1&gt;=U6,"時効により消滅","　")</f>
        <v>　</v>
      </c>
      <c r="Q6" s="36"/>
      <c r="R6" s="37"/>
      <c r="S6" s="38" t="s">
        <v>2</v>
      </c>
      <c r="T6" s="39"/>
      <c r="U6" s="40">
        <f>EDATE(D6,24)-1</f>
        <v>40329</v>
      </c>
      <c r="V6" s="40"/>
      <c r="W6" s="41"/>
      <c r="X6" s="17"/>
      <c r="Y6" s="8">
        <f>+L6</f>
        <v>11</v>
      </c>
      <c r="Z6" s="9">
        <f>IF($I$1&lt;U6,+I6-X8,"--")</f>
        <v>11</v>
      </c>
    </row>
    <row r="7" spans="1:24" ht="24.75" customHeight="1" thickTop="1">
      <c r="A7" s="66"/>
      <c r="B7" s="19">
        <f>+B10+1</f>
        <v>1.5</v>
      </c>
      <c r="C7" s="4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0" t="s">
        <v>7</v>
      </c>
    </row>
    <row r="8" spans="1:25" ht="24.75" customHeight="1" thickBot="1">
      <c r="A8" s="66"/>
      <c r="B8" s="20" t="s">
        <v>14</v>
      </c>
      <c r="C8" s="11" t="s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>
        <f>SUM(D8:W8)</f>
        <v>0</v>
      </c>
      <c r="Y8" s="8"/>
    </row>
    <row r="9" spans="1:26" ht="24.75" customHeight="1" thickBot="1" thickTop="1">
      <c r="A9" s="66"/>
      <c r="B9" s="18" t="s">
        <v>13</v>
      </c>
      <c r="C9" s="14" t="s">
        <v>10</v>
      </c>
      <c r="D9" s="67">
        <f>EDATE($D$2,B10*12)</f>
        <v>39234</v>
      </c>
      <c r="E9" s="67"/>
      <c r="F9" s="68"/>
      <c r="G9" s="69" t="str">
        <f>IF(D9&lt;=$I$1,"付与日数","予定付与日数　")</f>
        <v>付与日数</v>
      </c>
      <c r="H9" s="70"/>
      <c r="I9" s="15">
        <f>VLOOKUP(B10,'有給付与日数表・基準日'!$B$3:$C$45,2,FALSE)</f>
        <v>10</v>
      </c>
      <c r="J9" s="71" t="s">
        <v>4</v>
      </c>
      <c r="K9" s="71"/>
      <c r="L9" s="16">
        <f>IF(D9&lt;=$I$1,Z9,"--")</f>
        <v>6</v>
      </c>
      <c r="M9" s="32" t="str">
        <f>IF(Z9&lt;0,"日数不足です","　")</f>
        <v>　</v>
      </c>
      <c r="N9" s="33"/>
      <c r="O9" s="34"/>
      <c r="P9" s="35" t="str">
        <f>IF($I$1&gt;=U9,"時効により消滅","　")</f>
        <v>　</v>
      </c>
      <c r="Q9" s="36"/>
      <c r="R9" s="37"/>
      <c r="S9" s="38" t="s">
        <v>2</v>
      </c>
      <c r="T9" s="39"/>
      <c r="U9" s="40">
        <f>EDATE(D9,24)-1</f>
        <v>39964</v>
      </c>
      <c r="V9" s="40"/>
      <c r="W9" s="41"/>
      <c r="X9" s="17"/>
      <c r="Y9" s="8">
        <f>+L9</f>
        <v>6</v>
      </c>
      <c r="Z9" s="9">
        <f>IF($I$1&lt;U9,+I9-X11,"--")</f>
        <v>6</v>
      </c>
    </row>
    <row r="10" spans="1:24" ht="24.75" customHeight="1" thickTop="1">
      <c r="A10" s="66"/>
      <c r="B10" s="19">
        <v>0.5</v>
      </c>
      <c r="C10" s="4" t="s">
        <v>5</v>
      </c>
      <c r="D10" s="3">
        <v>39295</v>
      </c>
      <c r="E10" s="3">
        <v>39346</v>
      </c>
      <c r="F10" s="3">
        <v>39097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0" t="s">
        <v>7</v>
      </c>
    </row>
    <row r="11" spans="1:25" ht="24.75" customHeight="1" thickBot="1">
      <c r="A11" s="66"/>
      <c r="B11" s="20" t="s">
        <v>14</v>
      </c>
      <c r="C11" s="11" t="s">
        <v>3</v>
      </c>
      <c r="D11" s="12">
        <v>1</v>
      </c>
      <c r="E11" s="12">
        <v>2</v>
      </c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>
        <f>SUM(D11:W11)</f>
        <v>4</v>
      </c>
      <c r="Y11" s="8"/>
    </row>
    <row r="12" ht="24.75" customHeight="1" thickTop="1"/>
    <row r="13" spans="14:21" ht="24.75" customHeight="1">
      <c r="N13" s="5"/>
      <c r="O13" s="5"/>
      <c r="P13" s="5"/>
      <c r="Q13" s="5"/>
      <c r="R13" s="5"/>
      <c r="S13" s="5"/>
      <c r="T13" s="5"/>
      <c r="U13" s="5"/>
    </row>
  </sheetData>
  <mergeCells count="30">
    <mergeCell ref="S9:T9"/>
    <mergeCell ref="U9:W9"/>
    <mergeCell ref="I1:K1"/>
    <mergeCell ref="D2:F2"/>
    <mergeCell ref="D1:F1"/>
    <mergeCell ref="I2:K2"/>
    <mergeCell ref="M1:N1"/>
    <mergeCell ref="O1:P1"/>
    <mergeCell ref="M9:O9"/>
    <mergeCell ref="P9:R9"/>
    <mergeCell ref="A9:A11"/>
    <mergeCell ref="D9:F9"/>
    <mergeCell ref="G9:H9"/>
    <mergeCell ref="J9:K9"/>
    <mergeCell ref="M6:O6"/>
    <mergeCell ref="P6:R6"/>
    <mergeCell ref="S6:T6"/>
    <mergeCell ref="U6:W6"/>
    <mergeCell ref="A6:A8"/>
    <mergeCell ref="D6:F6"/>
    <mergeCell ref="G6:H6"/>
    <mergeCell ref="J6:K6"/>
    <mergeCell ref="A3:A5"/>
    <mergeCell ref="D3:F3"/>
    <mergeCell ref="G3:H3"/>
    <mergeCell ref="J3:K3"/>
    <mergeCell ref="M3:O3"/>
    <mergeCell ref="P3:R3"/>
    <mergeCell ref="S3:T3"/>
    <mergeCell ref="U3:W3"/>
  </mergeCells>
  <conditionalFormatting sqref="Z9 Z6 Z3">
    <cfRule type="cellIs" priority="1" dxfId="0" operator="lessThan" stopIfTrue="1">
      <formula>0</formula>
    </cfRule>
  </conditionalFormatting>
  <conditionalFormatting sqref="L9 L6 L2:L3">
    <cfRule type="cellIs" priority="2" dxfId="1" operator="lessThan" stopIfTrue="1">
      <formula>0</formula>
    </cfRule>
  </conditionalFormatting>
  <dataValidations count="1">
    <dataValidation showInputMessage="1" showErrorMessage="1" sqref="Z9 Z3 Z6"/>
  </dataValidations>
  <printOptions horizontalCentered="1"/>
  <pageMargins left="0.1968503937007874" right="0.1968503937007874" top="0.3937007874015748" bottom="0" header="0.5118110236220472" footer="0.5118110236220472"/>
  <pageSetup orientation="landscape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23"/>
  <sheetViews>
    <sheetView workbookViewId="0" topLeftCell="A1">
      <selection activeCell="O8" sqref="O8"/>
    </sheetView>
  </sheetViews>
  <sheetFormatPr defaultColWidth="9.00390625" defaultRowHeight="18" customHeight="1"/>
  <cols>
    <col min="1" max="16384" width="9.00390625" style="76" customWidth="1"/>
  </cols>
  <sheetData>
    <row r="1" ht="18" customHeight="1">
      <c r="A1" s="75" t="s">
        <v>21</v>
      </c>
    </row>
    <row r="3" ht="18" customHeight="1">
      <c r="A3" s="75" t="s">
        <v>22</v>
      </c>
    </row>
    <row r="23" ht="18" customHeight="1">
      <c r="A23" s="75" t="s">
        <v>23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ないとう社会保険労務事務所</dc:creator>
  <cp:keywords/>
  <dc:description/>
  <cp:lastModifiedBy>naito</cp:lastModifiedBy>
  <cp:lastPrinted>2008-10-03T04:02:56Z</cp:lastPrinted>
  <dcterms:created xsi:type="dcterms:W3CDTF">2006-12-20T13:59:39Z</dcterms:created>
  <dcterms:modified xsi:type="dcterms:W3CDTF">2009-04-05T15:09:29Z</dcterms:modified>
  <cp:category/>
  <cp:version/>
  <cp:contentType/>
  <cp:contentStatus/>
</cp:coreProperties>
</file>